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Смета 12 гр. по ФЕР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12 гр. по ФЕР'!$28:$28</definedName>
    <definedName name="_xlnm.Print_Area" localSheetId="0">'Смета 12 гр. по ФЕР'!$A$1:$L$291</definedName>
  </definedNames>
  <calcPr calcId="144525"/>
</workbook>
</file>

<file path=xl/calcChain.xml><?xml version="1.0" encoding="utf-8"?>
<calcChain xmlns="http://schemas.openxmlformats.org/spreadsheetml/2006/main">
  <c r="I289" i="5" l="1"/>
  <c r="I286" i="5"/>
  <c r="J283" i="5"/>
  <c r="C283" i="5"/>
  <c r="J282" i="5"/>
  <c r="C282" i="5"/>
  <c r="J281" i="5"/>
  <c r="C281" i="5"/>
  <c r="I24" i="5"/>
  <c r="I23" i="5"/>
  <c r="G23" i="5" s="1"/>
  <c r="I22" i="5"/>
  <c r="I21" i="5"/>
  <c r="I20" i="5"/>
  <c r="I19" i="5"/>
  <c r="I18" i="5"/>
  <c r="A280" i="5"/>
  <c r="Q279" i="5"/>
  <c r="L279" i="5"/>
  <c r="Y279" i="5"/>
  <c r="X279" i="5"/>
  <c r="W279" i="5"/>
  <c r="L278" i="5"/>
  <c r="G278" i="5"/>
  <c r="E278" i="5"/>
  <c r="J277" i="5"/>
  <c r="E277" i="5"/>
  <c r="J276" i="5"/>
  <c r="E276" i="5"/>
  <c r="K275" i="5"/>
  <c r="J275" i="5"/>
  <c r="H275" i="5"/>
  <c r="G275" i="5"/>
  <c r="F275" i="5"/>
  <c r="V274" i="5"/>
  <c r="K277" i="5" s="1"/>
  <c r="T274" i="5"/>
  <c r="K276" i="5" s="1"/>
  <c r="U274" i="5"/>
  <c r="H277" i="5" s="1"/>
  <c r="S274" i="5"/>
  <c r="H276" i="5" s="1"/>
  <c r="F274" i="5"/>
  <c r="E274" i="5"/>
  <c r="D274" i="5"/>
  <c r="I274" i="5"/>
  <c r="C274" i="5"/>
  <c r="B274" i="5"/>
  <c r="A274" i="5"/>
  <c r="L273" i="5"/>
  <c r="Q273" i="5" s="1"/>
  <c r="Y273" i="5"/>
  <c r="X273" i="5"/>
  <c r="W273" i="5"/>
  <c r="L272" i="5"/>
  <c r="G272" i="5"/>
  <c r="E272" i="5"/>
  <c r="J271" i="5"/>
  <c r="E271" i="5"/>
  <c r="J270" i="5"/>
  <c r="E270" i="5"/>
  <c r="K269" i="5"/>
  <c r="J269" i="5"/>
  <c r="H269" i="5"/>
  <c r="G269" i="5"/>
  <c r="F269" i="5"/>
  <c r="C268" i="5"/>
  <c r="V267" i="5"/>
  <c r="K271" i="5" s="1"/>
  <c r="T267" i="5"/>
  <c r="K270" i="5" s="1"/>
  <c r="U267" i="5"/>
  <c r="H271" i="5" s="1"/>
  <c r="S267" i="5"/>
  <c r="H270" i="5" s="1"/>
  <c r="F267" i="5"/>
  <c r="E267" i="5"/>
  <c r="D267" i="5"/>
  <c r="I267" i="5"/>
  <c r="C267" i="5"/>
  <c r="B267" i="5"/>
  <c r="A267" i="5"/>
  <c r="L266" i="5"/>
  <c r="Q266" i="5" s="1"/>
  <c r="Y266" i="5"/>
  <c r="X266" i="5"/>
  <c r="W266" i="5"/>
  <c r="L265" i="5"/>
  <c r="G265" i="5"/>
  <c r="E265" i="5"/>
  <c r="J264" i="5"/>
  <c r="E264" i="5"/>
  <c r="J263" i="5"/>
  <c r="E263" i="5"/>
  <c r="K262" i="5"/>
  <c r="J262" i="5"/>
  <c r="H262" i="5"/>
  <c r="R262" i="5" s="1"/>
  <c r="G262" i="5"/>
  <c r="F262" i="5"/>
  <c r="V261" i="5"/>
  <c r="K264" i="5" s="1"/>
  <c r="T261" i="5"/>
  <c r="K263" i="5" s="1"/>
  <c r="U261" i="5"/>
  <c r="H264" i="5" s="1"/>
  <c r="S261" i="5"/>
  <c r="H263" i="5" s="1"/>
  <c r="F261" i="5"/>
  <c r="E261" i="5"/>
  <c r="D261" i="5"/>
  <c r="I261" i="5"/>
  <c r="C261" i="5"/>
  <c r="B261" i="5"/>
  <c r="A261" i="5"/>
  <c r="L260" i="5"/>
  <c r="Q260" i="5" s="1"/>
  <c r="Y260" i="5"/>
  <c r="X260" i="5"/>
  <c r="W260" i="5"/>
  <c r="K258" i="5"/>
  <c r="L259" i="5"/>
  <c r="G259" i="5"/>
  <c r="E259" i="5"/>
  <c r="J258" i="5"/>
  <c r="E258" i="5"/>
  <c r="J257" i="5"/>
  <c r="E257" i="5"/>
  <c r="K256" i="5"/>
  <c r="J256" i="5"/>
  <c r="H256" i="5"/>
  <c r="R256" i="5" s="1"/>
  <c r="G256" i="5"/>
  <c r="F256" i="5"/>
  <c r="V255" i="5"/>
  <c r="T255" i="5"/>
  <c r="K257" i="5" s="1"/>
  <c r="U255" i="5"/>
  <c r="H258" i="5" s="1"/>
  <c r="S255" i="5"/>
  <c r="H257" i="5" s="1"/>
  <c r="F255" i="5"/>
  <c r="E255" i="5"/>
  <c r="D255" i="5"/>
  <c r="I255" i="5"/>
  <c r="C255" i="5"/>
  <c r="B255" i="5"/>
  <c r="A255" i="5"/>
  <c r="L254" i="5"/>
  <c r="Q254" i="5" s="1"/>
  <c r="Y254" i="5"/>
  <c r="X254" i="5"/>
  <c r="W254" i="5"/>
  <c r="L253" i="5"/>
  <c r="G253" i="5"/>
  <c r="E253" i="5"/>
  <c r="J252" i="5"/>
  <c r="E252" i="5"/>
  <c r="J251" i="5"/>
  <c r="E251" i="5"/>
  <c r="K250" i="5"/>
  <c r="J250" i="5"/>
  <c r="H250" i="5"/>
  <c r="R250" i="5" s="1"/>
  <c r="G250" i="5"/>
  <c r="F250" i="5"/>
  <c r="V249" i="5"/>
  <c r="K252" i="5" s="1"/>
  <c r="T249" i="5"/>
  <c r="K251" i="5" s="1"/>
  <c r="U249" i="5"/>
  <c r="H252" i="5" s="1"/>
  <c r="S249" i="5"/>
  <c r="H251" i="5" s="1"/>
  <c r="F249" i="5"/>
  <c r="E249" i="5"/>
  <c r="D249" i="5"/>
  <c r="I249" i="5"/>
  <c r="C249" i="5"/>
  <c r="B249" i="5"/>
  <c r="A249" i="5"/>
  <c r="L248" i="5"/>
  <c r="Q248" i="5" s="1"/>
  <c r="Z248" i="5"/>
  <c r="Y248" i="5"/>
  <c r="W248" i="5"/>
  <c r="K247" i="5"/>
  <c r="J247" i="5"/>
  <c r="Z247" i="5"/>
  <c r="Y247" i="5"/>
  <c r="W247" i="5"/>
  <c r="H247" i="5"/>
  <c r="X247" i="5" s="1"/>
  <c r="F247" i="5"/>
  <c r="V247" i="5"/>
  <c r="T247" i="5"/>
  <c r="U247" i="5"/>
  <c r="S247" i="5"/>
  <c r="E247" i="5"/>
  <c r="D247" i="5"/>
  <c r="B247" i="5"/>
  <c r="A247" i="5"/>
  <c r="K246" i="5"/>
  <c r="J246" i="5"/>
  <c r="Z246" i="5"/>
  <c r="Y246" i="5"/>
  <c r="W246" i="5"/>
  <c r="H246" i="5"/>
  <c r="X246" i="5" s="1"/>
  <c r="F246" i="5"/>
  <c r="V246" i="5"/>
  <c r="T246" i="5"/>
  <c r="U246" i="5"/>
  <c r="S246" i="5"/>
  <c r="E246" i="5"/>
  <c r="D246" i="5"/>
  <c r="B246" i="5"/>
  <c r="A246" i="5"/>
  <c r="L245" i="5"/>
  <c r="G245" i="5"/>
  <c r="E245" i="5"/>
  <c r="J244" i="5"/>
  <c r="E244" i="5"/>
  <c r="J243" i="5"/>
  <c r="E243" i="5"/>
  <c r="K242" i="5"/>
  <c r="J242" i="5"/>
  <c r="H242" i="5"/>
  <c r="G242" i="5"/>
  <c r="F242" i="5"/>
  <c r="K241" i="5"/>
  <c r="J241" i="5"/>
  <c r="H241" i="5"/>
  <c r="R241" i="5" s="1"/>
  <c r="G241" i="5"/>
  <c r="F241" i="5"/>
  <c r="K240" i="5"/>
  <c r="J240" i="5"/>
  <c r="H240" i="5"/>
  <c r="G240" i="5"/>
  <c r="F240" i="5"/>
  <c r="K239" i="5"/>
  <c r="J239" i="5"/>
  <c r="H239" i="5"/>
  <c r="G239" i="5"/>
  <c r="F239" i="5"/>
  <c r="C238" i="5"/>
  <c r="V237" i="5"/>
  <c r="T237" i="5"/>
  <c r="U237" i="5"/>
  <c r="S237" i="5"/>
  <c r="H243" i="5" s="1"/>
  <c r="F237" i="5"/>
  <c r="E237" i="5"/>
  <c r="D237" i="5"/>
  <c r="I237" i="5"/>
  <c r="C237" i="5"/>
  <c r="B237" i="5"/>
  <c r="A237" i="5"/>
  <c r="L236" i="5"/>
  <c r="Q236" i="5" s="1"/>
  <c r="Z236" i="5"/>
  <c r="Y236" i="5"/>
  <c r="W236" i="5"/>
  <c r="K235" i="5"/>
  <c r="J235" i="5"/>
  <c r="Z235" i="5"/>
  <c r="Y235" i="5"/>
  <c r="W235" i="5"/>
  <c r="H235" i="5"/>
  <c r="X235" i="5" s="1"/>
  <c r="F235" i="5"/>
  <c r="V235" i="5"/>
  <c r="T235" i="5"/>
  <c r="U235" i="5"/>
  <c r="S235" i="5"/>
  <c r="E235" i="5"/>
  <c r="D235" i="5"/>
  <c r="B235" i="5"/>
  <c r="A235" i="5"/>
  <c r="L234" i="5"/>
  <c r="G234" i="5"/>
  <c r="E234" i="5"/>
  <c r="J233" i="5"/>
  <c r="E233" i="5"/>
  <c r="J232" i="5"/>
  <c r="E232" i="5"/>
  <c r="K231" i="5"/>
  <c r="J231" i="5"/>
  <c r="H231" i="5"/>
  <c r="G231" i="5"/>
  <c r="F231" i="5"/>
  <c r="K230" i="5"/>
  <c r="J230" i="5"/>
  <c r="H230" i="5"/>
  <c r="R230" i="5" s="1"/>
  <c r="G230" i="5"/>
  <c r="F230" i="5"/>
  <c r="K229" i="5"/>
  <c r="J229" i="5"/>
  <c r="H229" i="5"/>
  <c r="G229" i="5"/>
  <c r="F229" i="5"/>
  <c r="K228" i="5"/>
  <c r="J228" i="5"/>
  <c r="H228" i="5"/>
  <c r="R228" i="5" s="1"/>
  <c r="G228" i="5"/>
  <c r="F228" i="5"/>
  <c r="C227" i="5"/>
  <c r="V226" i="5"/>
  <c r="K233" i="5" s="1"/>
  <c r="T226" i="5"/>
  <c r="U226" i="5"/>
  <c r="H233" i="5" s="1"/>
  <c r="S226" i="5"/>
  <c r="H232" i="5" s="1"/>
  <c r="F226" i="5"/>
  <c r="E226" i="5"/>
  <c r="D226" i="5"/>
  <c r="I226" i="5"/>
  <c r="C226" i="5"/>
  <c r="B226" i="5"/>
  <c r="A226" i="5"/>
  <c r="L225" i="5"/>
  <c r="Q225" i="5" s="1"/>
  <c r="Z225" i="5"/>
  <c r="Y225" i="5"/>
  <c r="W225" i="5"/>
  <c r="K224" i="5"/>
  <c r="J224" i="5"/>
  <c r="Z224" i="5"/>
  <c r="Y224" i="5"/>
  <c r="W224" i="5"/>
  <c r="H224" i="5"/>
  <c r="X224" i="5" s="1"/>
  <c r="F224" i="5"/>
  <c r="V224" i="5"/>
  <c r="T224" i="5"/>
  <c r="U224" i="5"/>
  <c r="S224" i="5"/>
  <c r="E224" i="5"/>
  <c r="D224" i="5"/>
  <c r="B224" i="5"/>
  <c r="A224" i="5"/>
  <c r="L223" i="5"/>
  <c r="G223" i="5"/>
  <c r="E223" i="5"/>
  <c r="J222" i="5"/>
  <c r="E222" i="5"/>
  <c r="J221" i="5"/>
  <c r="E221" i="5"/>
  <c r="K220" i="5"/>
  <c r="J220" i="5"/>
  <c r="H220" i="5"/>
  <c r="G220" i="5"/>
  <c r="F220" i="5"/>
  <c r="K219" i="5"/>
  <c r="J219" i="5"/>
  <c r="H219" i="5"/>
  <c r="R219" i="5" s="1"/>
  <c r="G219" i="5"/>
  <c r="F219" i="5"/>
  <c r="K218" i="5"/>
  <c r="J218" i="5"/>
  <c r="H218" i="5"/>
  <c r="G218" i="5"/>
  <c r="F218" i="5"/>
  <c r="K217" i="5"/>
  <c r="J217" i="5"/>
  <c r="H217" i="5"/>
  <c r="R217" i="5" s="1"/>
  <c r="G217" i="5"/>
  <c r="F217" i="5"/>
  <c r="C216" i="5"/>
  <c r="V215" i="5"/>
  <c r="K222" i="5" s="1"/>
  <c r="T215" i="5"/>
  <c r="U215" i="5"/>
  <c r="S215" i="5"/>
  <c r="H221" i="5" s="1"/>
  <c r="F215" i="5"/>
  <c r="E215" i="5"/>
  <c r="D215" i="5"/>
  <c r="I215" i="5"/>
  <c r="C215" i="5"/>
  <c r="B215" i="5"/>
  <c r="A215" i="5"/>
  <c r="L214" i="5"/>
  <c r="Q214" i="5" s="1"/>
  <c r="Z214" i="5"/>
  <c r="Y214" i="5"/>
  <c r="W214" i="5"/>
  <c r="K213" i="5"/>
  <c r="J213" i="5"/>
  <c r="Z213" i="5"/>
  <c r="Y213" i="5"/>
  <c r="W213" i="5"/>
  <c r="H213" i="5"/>
  <c r="X213" i="5" s="1"/>
  <c r="F213" i="5"/>
  <c r="V213" i="5"/>
  <c r="T213" i="5"/>
  <c r="U213" i="5"/>
  <c r="S213" i="5"/>
  <c r="E213" i="5"/>
  <c r="D213" i="5"/>
  <c r="B213" i="5"/>
  <c r="A213" i="5"/>
  <c r="K212" i="5"/>
  <c r="J212" i="5"/>
  <c r="Z212" i="5"/>
  <c r="Y212" i="5"/>
  <c r="W212" i="5"/>
  <c r="H212" i="5"/>
  <c r="X212" i="5" s="1"/>
  <c r="F212" i="5"/>
  <c r="V212" i="5"/>
  <c r="T212" i="5"/>
  <c r="U212" i="5"/>
  <c r="S212" i="5"/>
  <c r="E212" i="5"/>
  <c r="D212" i="5"/>
  <c r="B212" i="5"/>
  <c r="A212" i="5"/>
  <c r="L211" i="5"/>
  <c r="G211" i="5"/>
  <c r="E211" i="5"/>
  <c r="J210" i="5"/>
  <c r="E210" i="5"/>
  <c r="J209" i="5"/>
  <c r="E209" i="5"/>
  <c r="K208" i="5"/>
  <c r="J208" i="5"/>
  <c r="H208" i="5"/>
  <c r="G208" i="5"/>
  <c r="F208" i="5"/>
  <c r="K207" i="5"/>
  <c r="J207" i="5"/>
  <c r="R207" i="5"/>
  <c r="H207" i="5"/>
  <c r="G207" i="5"/>
  <c r="F207" i="5"/>
  <c r="K206" i="5"/>
  <c r="J206" i="5"/>
  <c r="H206" i="5"/>
  <c r="G206" i="5"/>
  <c r="F206" i="5"/>
  <c r="K205" i="5"/>
  <c r="J205" i="5"/>
  <c r="H205" i="5"/>
  <c r="G205" i="5"/>
  <c r="F205" i="5"/>
  <c r="C204" i="5"/>
  <c r="V203" i="5"/>
  <c r="K210" i="5" s="1"/>
  <c r="T203" i="5"/>
  <c r="U203" i="5"/>
  <c r="S203" i="5"/>
  <c r="F203" i="5"/>
  <c r="E203" i="5"/>
  <c r="D203" i="5"/>
  <c r="I203" i="5"/>
  <c r="C203" i="5"/>
  <c r="B203" i="5"/>
  <c r="A203" i="5"/>
  <c r="L202" i="5"/>
  <c r="Q202" i="5" s="1"/>
  <c r="Z202" i="5"/>
  <c r="Y202" i="5"/>
  <c r="W202" i="5"/>
  <c r="K201" i="5"/>
  <c r="J201" i="5"/>
  <c r="Z201" i="5"/>
  <c r="Y201" i="5"/>
  <c r="W201" i="5"/>
  <c r="H201" i="5"/>
  <c r="X201" i="5" s="1"/>
  <c r="F201" i="5"/>
  <c r="V201" i="5"/>
  <c r="T201" i="5"/>
  <c r="U201" i="5"/>
  <c r="S201" i="5"/>
  <c r="E201" i="5"/>
  <c r="D201" i="5"/>
  <c r="B201" i="5"/>
  <c r="A201" i="5"/>
  <c r="L200" i="5"/>
  <c r="G200" i="5"/>
  <c r="E200" i="5"/>
  <c r="J199" i="5"/>
  <c r="E199" i="5"/>
  <c r="J198" i="5"/>
  <c r="E198" i="5"/>
  <c r="K197" i="5"/>
  <c r="J197" i="5"/>
  <c r="H197" i="5"/>
  <c r="G197" i="5"/>
  <c r="F197" i="5"/>
  <c r="K196" i="5"/>
  <c r="J196" i="5"/>
  <c r="H196" i="5"/>
  <c r="R196" i="5" s="1"/>
  <c r="G196" i="5"/>
  <c r="F196" i="5"/>
  <c r="K195" i="5"/>
  <c r="J195" i="5"/>
  <c r="H195" i="5"/>
  <c r="G195" i="5"/>
  <c r="F195" i="5"/>
  <c r="K194" i="5"/>
  <c r="J194" i="5"/>
  <c r="H194" i="5"/>
  <c r="G194" i="5"/>
  <c r="F194" i="5"/>
  <c r="C193" i="5"/>
  <c r="V192" i="5"/>
  <c r="T192" i="5"/>
  <c r="K198" i="5" s="1"/>
  <c r="U192" i="5"/>
  <c r="S192" i="5"/>
  <c r="H198" i="5" s="1"/>
  <c r="F192" i="5"/>
  <c r="E192" i="5"/>
  <c r="D192" i="5"/>
  <c r="I192" i="5"/>
  <c r="C192" i="5"/>
  <c r="B192" i="5"/>
  <c r="A192" i="5"/>
  <c r="L191" i="5"/>
  <c r="Q191" i="5" s="1"/>
  <c r="Z191" i="5"/>
  <c r="Y191" i="5"/>
  <c r="W191" i="5"/>
  <c r="K190" i="5"/>
  <c r="J190" i="5"/>
  <c r="Z190" i="5"/>
  <c r="Y190" i="5"/>
  <c r="W190" i="5"/>
  <c r="H190" i="5"/>
  <c r="X190" i="5" s="1"/>
  <c r="F190" i="5"/>
  <c r="V190" i="5"/>
  <c r="T190" i="5"/>
  <c r="U190" i="5"/>
  <c r="S190" i="5"/>
  <c r="E190" i="5"/>
  <c r="D190" i="5"/>
  <c r="B190" i="5"/>
  <c r="A190" i="5"/>
  <c r="K189" i="5"/>
  <c r="J189" i="5"/>
  <c r="Z189" i="5"/>
  <c r="Y189" i="5"/>
  <c r="W189" i="5"/>
  <c r="H189" i="5"/>
  <c r="X189" i="5" s="1"/>
  <c r="F189" i="5"/>
  <c r="V189" i="5"/>
  <c r="T189" i="5"/>
  <c r="U189" i="5"/>
  <c r="S189" i="5"/>
  <c r="E189" i="5"/>
  <c r="D189" i="5"/>
  <c r="B189" i="5"/>
  <c r="A189" i="5"/>
  <c r="K188" i="5"/>
  <c r="J188" i="5"/>
  <c r="Z188" i="5"/>
  <c r="Y188" i="5"/>
  <c r="W188" i="5"/>
  <c r="H188" i="5"/>
  <c r="X188" i="5" s="1"/>
  <c r="F188" i="5"/>
  <c r="V188" i="5"/>
  <c r="T188" i="5"/>
  <c r="U188" i="5"/>
  <c r="S188" i="5"/>
  <c r="E188" i="5"/>
  <c r="D188" i="5"/>
  <c r="B188" i="5"/>
  <c r="A188" i="5"/>
  <c r="L187" i="5"/>
  <c r="G187" i="5"/>
  <c r="E187" i="5"/>
  <c r="J186" i="5"/>
  <c r="E186" i="5"/>
  <c r="J185" i="5"/>
  <c r="E185" i="5"/>
  <c r="K184" i="5"/>
  <c r="J184" i="5"/>
  <c r="H184" i="5"/>
  <c r="G184" i="5"/>
  <c r="F184" i="5"/>
  <c r="K183" i="5"/>
  <c r="J183" i="5"/>
  <c r="H183" i="5"/>
  <c r="R183" i="5" s="1"/>
  <c r="G183" i="5"/>
  <c r="F183" i="5"/>
  <c r="K182" i="5"/>
  <c r="J182" i="5"/>
  <c r="H182" i="5"/>
  <c r="G182" i="5"/>
  <c r="F182" i="5"/>
  <c r="K181" i="5"/>
  <c r="J181" i="5"/>
  <c r="H181" i="5"/>
  <c r="R181" i="5" s="1"/>
  <c r="G181" i="5"/>
  <c r="F181" i="5"/>
  <c r="V180" i="5"/>
  <c r="T180" i="5"/>
  <c r="U180" i="5"/>
  <c r="S180" i="5"/>
  <c r="F180" i="5"/>
  <c r="E180" i="5"/>
  <c r="D180" i="5"/>
  <c r="I180" i="5"/>
  <c r="C180" i="5"/>
  <c r="B180" i="5"/>
  <c r="A180" i="5"/>
  <c r="L179" i="5"/>
  <c r="Q179" i="5" s="1"/>
  <c r="Z179" i="5"/>
  <c r="Y179" i="5"/>
  <c r="W179" i="5"/>
  <c r="K178" i="5"/>
  <c r="J178" i="5"/>
  <c r="Z178" i="5"/>
  <c r="Y178" i="5"/>
  <c r="X178" i="5"/>
  <c r="W178" i="5"/>
  <c r="H178" i="5"/>
  <c r="F178" i="5"/>
  <c r="V178" i="5"/>
  <c r="T178" i="5"/>
  <c r="U178" i="5"/>
  <c r="S178" i="5"/>
  <c r="E178" i="5"/>
  <c r="D178" i="5"/>
  <c r="B178" i="5"/>
  <c r="A178" i="5"/>
  <c r="K177" i="5"/>
  <c r="J177" i="5"/>
  <c r="Z177" i="5"/>
  <c r="X177" i="5"/>
  <c r="W177" i="5"/>
  <c r="H177" i="5"/>
  <c r="Y177" i="5" s="1"/>
  <c r="F177" i="5"/>
  <c r="V177" i="5"/>
  <c r="T177" i="5"/>
  <c r="U177" i="5"/>
  <c r="S177" i="5"/>
  <c r="E177" i="5"/>
  <c r="D177" i="5"/>
  <c r="B177" i="5"/>
  <c r="A177" i="5"/>
  <c r="L176" i="5"/>
  <c r="G176" i="5"/>
  <c r="E176" i="5"/>
  <c r="J175" i="5"/>
  <c r="E175" i="5"/>
  <c r="J174" i="5"/>
  <c r="E174" i="5"/>
  <c r="K173" i="5"/>
  <c r="J173" i="5"/>
  <c r="H173" i="5"/>
  <c r="G173" i="5"/>
  <c r="F173" i="5"/>
  <c r="K172" i="5"/>
  <c r="J172" i="5"/>
  <c r="H172" i="5"/>
  <c r="R172" i="5" s="1"/>
  <c r="G172" i="5"/>
  <c r="F172" i="5"/>
  <c r="K171" i="5"/>
  <c r="J171" i="5"/>
  <c r="H171" i="5"/>
  <c r="G171" i="5"/>
  <c r="F171" i="5"/>
  <c r="K170" i="5"/>
  <c r="J170" i="5"/>
  <c r="H170" i="5"/>
  <c r="G170" i="5"/>
  <c r="F170" i="5"/>
  <c r="V169" i="5"/>
  <c r="T169" i="5"/>
  <c r="U169" i="5"/>
  <c r="S169" i="5"/>
  <c r="F169" i="5"/>
  <c r="E169" i="5"/>
  <c r="D169" i="5"/>
  <c r="I169" i="5"/>
  <c r="C169" i="5"/>
  <c r="B169" i="5"/>
  <c r="A169" i="5"/>
  <c r="L168" i="5"/>
  <c r="Q168" i="5" s="1"/>
  <c r="Z168" i="5"/>
  <c r="Y168" i="5"/>
  <c r="W168" i="5"/>
  <c r="K167" i="5"/>
  <c r="J167" i="5"/>
  <c r="Z167" i="5"/>
  <c r="X167" i="5"/>
  <c r="W167" i="5"/>
  <c r="H167" i="5"/>
  <c r="Y167" i="5" s="1"/>
  <c r="F167" i="5"/>
  <c r="V167" i="5"/>
  <c r="T167" i="5"/>
  <c r="U167" i="5"/>
  <c r="S167" i="5"/>
  <c r="E167" i="5"/>
  <c r="D167" i="5"/>
  <c r="B167" i="5"/>
  <c r="A167" i="5"/>
  <c r="K166" i="5"/>
  <c r="J166" i="5"/>
  <c r="Z166" i="5"/>
  <c r="X166" i="5"/>
  <c r="W166" i="5"/>
  <c r="H166" i="5"/>
  <c r="Y166" i="5" s="1"/>
  <c r="F166" i="5"/>
  <c r="V166" i="5"/>
  <c r="T166" i="5"/>
  <c r="U166" i="5"/>
  <c r="S166" i="5"/>
  <c r="E166" i="5"/>
  <c r="D166" i="5"/>
  <c r="B166" i="5"/>
  <c r="A166" i="5"/>
  <c r="L165" i="5"/>
  <c r="G165" i="5"/>
  <c r="E165" i="5"/>
  <c r="J164" i="5"/>
  <c r="E164" i="5"/>
  <c r="J163" i="5"/>
  <c r="E163" i="5"/>
  <c r="K162" i="5"/>
  <c r="J162" i="5"/>
  <c r="H162" i="5"/>
  <c r="G162" i="5"/>
  <c r="F162" i="5"/>
  <c r="K161" i="5"/>
  <c r="J161" i="5"/>
  <c r="H161" i="5"/>
  <c r="R161" i="5" s="1"/>
  <c r="G161" i="5"/>
  <c r="F161" i="5"/>
  <c r="K160" i="5"/>
  <c r="J160" i="5"/>
  <c r="H160" i="5"/>
  <c r="G160" i="5"/>
  <c r="F160" i="5"/>
  <c r="K159" i="5"/>
  <c r="J159" i="5"/>
  <c r="H159" i="5"/>
  <c r="R159" i="5" s="1"/>
  <c r="G159" i="5"/>
  <c r="F159" i="5"/>
  <c r="V158" i="5"/>
  <c r="T158" i="5"/>
  <c r="U158" i="5"/>
  <c r="S158" i="5"/>
  <c r="H163" i="5" s="1"/>
  <c r="F158" i="5"/>
  <c r="E158" i="5"/>
  <c r="D158" i="5"/>
  <c r="I158" i="5"/>
  <c r="C158" i="5"/>
  <c r="B158" i="5"/>
  <c r="A158" i="5"/>
  <c r="Q157" i="5"/>
  <c r="L157" i="5"/>
  <c r="Z157" i="5"/>
  <c r="Y157" i="5"/>
  <c r="W157" i="5"/>
  <c r="K156" i="5"/>
  <c r="J156" i="5"/>
  <c r="Z156" i="5"/>
  <c r="Y156" i="5"/>
  <c r="W156" i="5"/>
  <c r="H156" i="5"/>
  <c r="X156" i="5" s="1"/>
  <c r="F156" i="5"/>
  <c r="V156" i="5"/>
  <c r="T156" i="5"/>
  <c r="U156" i="5"/>
  <c r="S156" i="5"/>
  <c r="E156" i="5"/>
  <c r="D156" i="5"/>
  <c r="C156" i="5"/>
  <c r="B156" i="5"/>
  <c r="A156" i="5"/>
  <c r="K155" i="5"/>
  <c r="J155" i="5"/>
  <c r="Z155" i="5"/>
  <c r="Y155" i="5"/>
  <c r="W155" i="5"/>
  <c r="H155" i="5"/>
  <c r="X155" i="5" s="1"/>
  <c r="F155" i="5"/>
  <c r="V155" i="5"/>
  <c r="T155" i="5"/>
  <c r="U155" i="5"/>
  <c r="S155" i="5"/>
  <c r="E155" i="5"/>
  <c r="D155" i="5"/>
  <c r="C155" i="5"/>
  <c r="B155" i="5"/>
  <c r="A155" i="5"/>
  <c r="K154" i="5"/>
  <c r="J154" i="5"/>
  <c r="Z154" i="5"/>
  <c r="Y154" i="5"/>
  <c r="W154" i="5"/>
  <c r="H154" i="5"/>
  <c r="X154" i="5" s="1"/>
  <c r="F154" i="5"/>
  <c r="V154" i="5"/>
  <c r="T154" i="5"/>
  <c r="U154" i="5"/>
  <c r="S154" i="5"/>
  <c r="E154" i="5"/>
  <c r="D154" i="5"/>
  <c r="C154" i="5"/>
  <c r="B154" i="5"/>
  <c r="A154" i="5"/>
  <c r="K153" i="5"/>
  <c r="J153" i="5"/>
  <c r="Z153" i="5"/>
  <c r="Y153" i="5"/>
  <c r="W153" i="5"/>
  <c r="H153" i="5"/>
  <c r="X153" i="5" s="1"/>
  <c r="F153" i="5"/>
  <c r="V153" i="5"/>
  <c r="T153" i="5"/>
  <c r="U153" i="5"/>
  <c r="S153" i="5"/>
  <c r="E153" i="5"/>
  <c r="D153" i="5"/>
  <c r="C153" i="5"/>
  <c r="B153" i="5"/>
  <c r="A153" i="5"/>
  <c r="K152" i="5"/>
  <c r="J152" i="5"/>
  <c r="Z152" i="5"/>
  <c r="Y152" i="5"/>
  <c r="W152" i="5"/>
  <c r="H152" i="5"/>
  <c r="X152" i="5" s="1"/>
  <c r="F152" i="5"/>
  <c r="V152" i="5"/>
  <c r="T152" i="5"/>
  <c r="U152" i="5"/>
  <c r="S152" i="5"/>
  <c r="E152" i="5"/>
  <c r="D152" i="5"/>
  <c r="C152" i="5"/>
  <c r="B152" i="5"/>
  <c r="A152" i="5"/>
  <c r="L151" i="5"/>
  <c r="G151" i="5"/>
  <c r="E151" i="5"/>
  <c r="J150" i="5"/>
  <c r="E150" i="5"/>
  <c r="J149" i="5"/>
  <c r="E149" i="5"/>
  <c r="K148" i="5"/>
  <c r="J148" i="5"/>
  <c r="H148" i="5"/>
  <c r="G148" i="5"/>
  <c r="F148" i="5"/>
  <c r="K147" i="5"/>
  <c r="J147" i="5"/>
  <c r="H147" i="5"/>
  <c r="R147" i="5" s="1"/>
  <c r="G147" i="5"/>
  <c r="F147" i="5"/>
  <c r="K146" i="5"/>
  <c r="J146" i="5"/>
  <c r="H146" i="5"/>
  <c r="G146" i="5"/>
  <c r="F146" i="5"/>
  <c r="K145" i="5"/>
  <c r="J145" i="5"/>
  <c r="H145" i="5"/>
  <c r="R145" i="5" s="1"/>
  <c r="G145" i="5"/>
  <c r="F145" i="5"/>
  <c r="V144" i="5"/>
  <c r="K150" i="5" s="1"/>
  <c r="T144" i="5"/>
  <c r="K149" i="5" s="1"/>
  <c r="U144" i="5"/>
  <c r="S144" i="5"/>
  <c r="F144" i="5"/>
  <c r="E144" i="5"/>
  <c r="D144" i="5"/>
  <c r="I144" i="5"/>
  <c r="C144" i="5"/>
  <c r="B144" i="5"/>
  <c r="A144" i="5"/>
  <c r="L143" i="5"/>
  <c r="Q143" i="5" s="1"/>
  <c r="Z143" i="5"/>
  <c r="Y143" i="5"/>
  <c r="W143" i="5"/>
  <c r="K142" i="5"/>
  <c r="J142" i="5"/>
  <c r="Z142" i="5"/>
  <c r="Y142" i="5"/>
  <c r="W142" i="5"/>
  <c r="H142" i="5"/>
  <c r="X142" i="5" s="1"/>
  <c r="F142" i="5"/>
  <c r="V142" i="5"/>
  <c r="T142" i="5"/>
  <c r="U142" i="5"/>
  <c r="S142" i="5"/>
  <c r="E142" i="5"/>
  <c r="D142" i="5"/>
  <c r="C142" i="5"/>
  <c r="B142" i="5"/>
  <c r="A142" i="5"/>
  <c r="L141" i="5"/>
  <c r="G141" i="5"/>
  <c r="E141" i="5"/>
  <c r="J140" i="5"/>
  <c r="E140" i="5"/>
  <c r="J139" i="5"/>
  <c r="E139" i="5"/>
  <c r="K138" i="5"/>
  <c r="J138" i="5"/>
  <c r="H138" i="5"/>
  <c r="G138" i="5"/>
  <c r="F138" i="5"/>
  <c r="K137" i="5"/>
  <c r="J137" i="5"/>
  <c r="H137" i="5"/>
  <c r="R137" i="5" s="1"/>
  <c r="G137" i="5"/>
  <c r="F137" i="5"/>
  <c r="K136" i="5"/>
  <c r="J136" i="5"/>
  <c r="H136" i="5"/>
  <c r="G136" i="5"/>
  <c r="F136" i="5"/>
  <c r="K135" i="5"/>
  <c r="J135" i="5"/>
  <c r="R135" i="5"/>
  <c r="H135" i="5"/>
  <c r="G135" i="5"/>
  <c r="F135" i="5"/>
  <c r="C134" i="5"/>
  <c r="V133" i="5"/>
  <c r="T133" i="5"/>
  <c r="U133" i="5"/>
  <c r="S133" i="5"/>
  <c r="H139" i="5" s="1"/>
  <c r="F133" i="5"/>
  <c r="E133" i="5"/>
  <c r="D133" i="5"/>
  <c r="I133" i="5"/>
  <c r="C133" i="5"/>
  <c r="B133" i="5"/>
  <c r="A133" i="5"/>
  <c r="Q132" i="5"/>
  <c r="L132" i="5"/>
  <c r="Z132" i="5"/>
  <c r="Y132" i="5"/>
  <c r="W132" i="5"/>
  <c r="K131" i="5"/>
  <c r="J131" i="5"/>
  <c r="Z131" i="5"/>
  <c r="Y131" i="5"/>
  <c r="W131" i="5"/>
  <c r="H131" i="5"/>
  <c r="X131" i="5" s="1"/>
  <c r="F131" i="5"/>
  <c r="V131" i="5"/>
  <c r="T131" i="5"/>
  <c r="U131" i="5"/>
  <c r="S131" i="5"/>
  <c r="E131" i="5"/>
  <c r="D131" i="5"/>
  <c r="C131" i="5"/>
  <c r="B131" i="5"/>
  <c r="A131" i="5"/>
  <c r="L130" i="5"/>
  <c r="G130" i="5"/>
  <c r="E130" i="5"/>
  <c r="J129" i="5"/>
  <c r="E129" i="5"/>
  <c r="J128" i="5"/>
  <c r="E128" i="5"/>
  <c r="K127" i="5"/>
  <c r="J127" i="5"/>
  <c r="H127" i="5"/>
  <c r="G127" i="5"/>
  <c r="F127" i="5"/>
  <c r="K126" i="5"/>
  <c r="J126" i="5"/>
  <c r="H126" i="5"/>
  <c r="R126" i="5" s="1"/>
  <c r="G126" i="5"/>
  <c r="F126" i="5"/>
  <c r="K125" i="5"/>
  <c r="J125" i="5"/>
  <c r="H125" i="5"/>
  <c r="G125" i="5"/>
  <c r="F125" i="5"/>
  <c r="K124" i="5"/>
  <c r="J124" i="5"/>
  <c r="H124" i="5"/>
  <c r="R124" i="5" s="1"/>
  <c r="G124" i="5"/>
  <c r="F124" i="5"/>
  <c r="C123" i="5"/>
  <c r="V122" i="5"/>
  <c r="T122" i="5"/>
  <c r="U122" i="5"/>
  <c r="H129" i="5" s="1"/>
  <c r="S122" i="5"/>
  <c r="F122" i="5"/>
  <c r="E122" i="5"/>
  <c r="D122" i="5"/>
  <c r="I122" i="5"/>
  <c r="C122" i="5"/>
  <c r="B122" i="5"/>
  <c r="A122" i="5"/>
  <c r="L121" i="5"/>
  <c r="Q121" i="5" s="1"/>
  <c r="Z121" i="5"/>
  <c r="Y121" i="5"/>
  <c r="W121" i="5"/>
  <c r="K120" i="5"/>
  <c r="J120" i="5"/>
  <c r="Z120" i="5"/>
  <c r="Y120" i="5"/>
  <c r="W120" i="5"/>
  <c r="H120" i="5"/>
  <c r="X120" i="5" s="1"/>
  <c r="F120" i="5"/>
  <c r="V120" i="5"/>
  <c r="T120" i="5"/>
  <c r="U120" i="5"/>
  <c r="S120" i="5"/>
  <c r="E120" i="5"/>
  <c r="D120" i="5"/>
  <c r="C120" i="5"/>
  <c r="B120" i="5"/>
  <c r="A120" i="5"/>
  <c r="L119" i="5"/>
  <c r="G119" i="5"/>
  <c r="E119" i="5"/>
  <c r="J118" i="5"/>
  <c r="E118" i="5"/>
  <c r="J117" i="5"/>
  <c r="E117" i="5"/>
  <c r="K116" i="5"/>
  <c r="J116" i="5"/>
  <c r="H116" i="5"/>
  <c r="G116" i="5"/>
  <c r="F116" i="5"/>
  <c r="K115" i="5"/>
  <c r="J115" i="5"/>
  <c r="H115" i="5"/>
  <c r="R115" i="5" s="1"/>
  <c r="G115" i="5"/>
  <c r="F115" i="5"/>
  <c r="K114" i="5"/>
  <c r="J114" i="5"/>
  <c r="H114" i="5"/>
  <c r="G114" i="5"/>
  <c r="F114" i="5"/>
  <c r="K113" i="5"/>
  <c r="J113" i="5"/>
  <c r="R113" i="5"/>
  <c r="H113" i="5"/>
  <c r="G113" i="5"/>
  <c r="F113" i="5"/>
  <c r="C112" i="5"/>
  <c r="V111" i="5"/>
  <c r="T111" i="5"/>
  <c r="U111" i="5"/>
  <c r="S111" i="5"/>
  <c r="H117" i="5" s="1"/>
  <c r="F111" i="5"/>
  <c r="E111" i="5"/>
  <c r="D111" i="5"/>
  <c r="I111" i="5"/>
  <c r="C111" i="5"/>
  <c r="B111" i="5"/>
  <c r="A111" i="5"/>
  <c r="Q110" i="5"/>
  <c r="L110" i="5"/>
  <c r="Z110" i="5"/>
  <c r="Y110" i="5"/>
  <c r="W110" i="5"/>
  <c r="K109" i="5"/>
  <c r="J109" i="5"/>
  <c r="Z109" i="5"/>
  <c r="Y109" i="5"/>
  <c r="W109" i="5"/>
  <c r="H109" i="5"/>
  <c r="X109" i="5" s="1"/>
  <c r="F109" i="5"/>
  <c r="V109" i="5"/>
  <c r="T109" i="5"/>
  <c r="U109" i="5"/>
  <c r="S109" i="5"/>
  <c r="E109" i="5"/>
  <c r="D109" i="5"/>
  <c r="C109" i="5"/>
  <c r="B109" i="5"/>
  <c r="A109" i="5"/>
  <c r="L108" i="5"/>
  <c r="G108" i="5"/>
  <c r="E108" i="5"/>
  <c r="J107" i="5"/>
  <c r="E107" i="5"/>
  <c r="J106" i="5"/>
  <c r="E106" i="5"/>
  <c r="K105" i="5"/>
  <c r="J105" i="5"/>
  <c r="H105" i="5"/>
  <c r="G105" i="5"/>
  <c r="F105" i="5"/>
  <c r="K104" i="5"/>
  <c r="J104" i="5"/>
  <c r="H104" i="5"/>
  <c r="R104" i="5" s="1"/>
  <c r="G104" i="5"/>
  <c r="F104" i="5"/>
  <c r="K103" i="5"/>
  <c r="J103" i="5"/>
  <c r="H103" i="5"/>
  <c r="G103" i="5"/>
  <c r="F103" i="5"/>
  <c r="K102" i="5"/>
  <c r="J102" i="5"/>
  <c r="H102" i="5"/>
  <c r="R102" i="5" s="1"/>
  <c r="G102" i="5"/>
  <c r="F102" i="5"/>
  <c r="C101" i="5"/>
  <c r="V100" i="5"/>
  <c r="T100" i="5"/>
  <c r="K106" i="5" s="1"/>
  <c r="U100" i="5"/>
  <c r="S100" i="5"/>
  <c r="F100" i="5"/>
  <c r="E100" i="5"/>
  <c r="D100" i="5"/>
  <c r="I100" i="5"/>
  <c r="C100" i="5"/>
  <c r="B100" i="5"/>
  <c r="A100" i="5"/>
  <c r="L99" i="5"/>
  <c r="Q99" i="5" s="1"/>
  <c r="Z99" i="5"/>
  <c r="Y99" i="5"/>
  <c r="W99" i="5"/>
  <c r="K98" i="5"/>
  <c r="J98" i="5"/>
  <c r="Z98" i="5"/>
  <c r="Y98" i="5"/>
  <c r="W98" i="5"/>
  <c r="H98" i="5"/>
  <c r="X98" i="5" s="1"/>
  <c r="F98" i="5"/>
  <c r="V98" i="5"/>
  <c r="T98" i="5"/>
  <c r="U98" i="5"/>
  <c r="S98" i="5"/>
  <c r="E98" i="5"/>
  <c r="D98" i="5"/>
  <c r="C98" i="5"/>
  <c r="B98" i="5"/>
  <c r="A98" i="5"/>
  <c r="L97" i="5"/>
  <c r="G97" i="5"/>
  <c r="E97" i="5"/>
  <c r="J96" i="5"/>
  <c r="E96" i="5"/>
  <c r="J95" i="5"/>
  <c r="E95" i="5"/>
  <c r="K94" i="5"/>
  <c r="J94" i="5"/>
  <c r="H94" i="5"/>
  <c r="G94" i="5"/>
  <c r="F94" i="5"/>
  <c r="K93" i="5"/>
  <c r="J93" i="5"/>
  <c r="R93" i="5"/>
  <c r="H93" i="5"/>
  <c r="G93" i="5"/>
  <c r="F93" i="5"/>
  <c r="K92" i="5"/>
  <c r="J92" i="5"/>
  <c r="H92" i="5"/>
  <c r="G92" i="5"/>
  <c r="F92" i="5"/>
  <c r="K91" i="5"/>
  <c r="J91" i="5"/>
  <c r="H91" i="5"/>
  <c r="G91" i="5"/>
  <c r="F91" i="5"/>
  <c r="C90" i="5"/>
  <c r="V89" i="5"/>
  <c r="K96" i="5" s="1"/>
  <c r="T89" i="5"/>
  <c r="K95" i="5" s="1"/>
  <c r="U89" i="5"/>
  <c r="S89" i="5"/>
  <c r="F89" i="5"/>
  <c r="E89" i="5"/>
  <c r="D89" i="5"/>
  <c r="I89" i="5"/>
  <c r="C89" i="5"/>
  <c r="B89" i="5"/>
  <c r="A89" i="5"/>
  <c r="L88" i="5"/>
  <c r="Q88" i="5" s="1"/>
  <c r="Z88" i="5"/>
  <c r="Y88" i="5"/>
  <c r="W88" i="5"/>
  <c r="K87" i="5"/>
  <c r="J87" i="5"/>
  <c r="Z87" i="5"/>
  <c r="Y87" i="5"/>
  <c r="W87" i="5"/>
  <c r="H87" i="5"/>
  <c r="X87" i="5" s="1"/>
  <c r="F87" i="5"/>
  <c r="V87" i="5"/>
  <c r="T87" i="5"/>
  <c r="U87" i="5"/>
  <c r="S87" i="5"/>
  <c r="E87" i="5"/>
  <c r="D87" i="5"/>
  <c r="B87" i="5"/>
  <c r="A87" i="5"/>
  <c r="L86" i="5"/>
  <c r="G86" i="5"/>
  <c r="E86" i="5"/>
  <c r="J85" i="5"/>
  <c r="E85" i="5"/>
  <c r="J84" i="5"/>
  <c r="E84" i="5"/>
  <c r="K83" i="5"/>
  <c r="J83" i="5"/>
  <c r="H83" i="5"/>
  <c r="G83" i="5"/>
  <c r="F83" i="5"/>
  <c r="K82" i="5"/>
  <c r="J82" i="5"/>
  <c r="H82" i="5"/>
  <c r="R82" i="5" s="1"/>
  <c r="G82" i="5"/>
  <c r="F82" i="5"/>
  <c r="K81" i="5"/>
  <c r="J81" i="5"/>
  <c r="H81" i="5"/>
  <c r="G81" i="5"/>
  <c r="F81" i="5"/>
  <c r="K80" i="5"/>
  <c r="J80" i="5"/>
  <c r="H80" i="5"/>
  <c r="G80" i="5"/>
  <c r="F80" i="5"/>
  <c r="C79" i="5"/>
  <c r="V78" i="5"/>
  <c r="K85" i="5" s="1"/>
  <c r="T78" i="5"/>
  <c r="K84" i="5" s="1"/>
  <c r="U78" i="5"/>
  <c r="H85" i="5" s="1"/>
  <c r="S78" i="5"/>
  <c r="H84" i="5" s="1"/>
  <c r="F78" i="5"/>
  <c r="E78" i="5"/>
  <c r="D78" i="5"/>
  <c r="I78" i="5"/>
  <c r="C78" i="5"/>
  <c r="B78" i="5"/>
  <c r="A78" i="5"/>
  <c r="Q77" i="5"/>
  <c r="L77" i="5"/>
  <c r="Z77" i="5"/>
  <c r="Y77" i="5"/>
  <c r="W77" i="5"/>
  <c r="K76" i="5"/>
  <c r="J76" i="5"/>
  <c r="Z76" i="5"/>
  <c r="X76" i="5"/>
  <c r="W76" i="5"/>
  <c r="H76" i="5"/>
  <c r="Y76" i="5" s="1"/>
  <c r="F76" i="5"/>
  <c r="V76" i="5"/>
  <c r="T76" i="5"/>
  <c r="U76" i="5"/>
  <c r="S76" i="5"/>
  <c r="E76" i="5"/>
  <c r="D76" i="5"/>
  <c r="B76" i="5"/>
  <c r="A76" i="5"/>
  <c r="L75" i="5"/>
  <c r="G75" i="5"/>
  <c r="E75" i="5"/>
  <c r="J74" i="5"/>
  <c r="E74" i="5"/>
  <c r="J73" i="5"/>
  <c r="E73" i="5"/>
  <c r="K72" i="5"/>
  <c r="J72" i="5"/>
  <c r="H72" i="5"/>
  <c r="G72" i="5"/>
  <c r="F72" i="5"/>
  <c r="K71" i="5"/>
  <c r="J71" i="5"/>
  <c r="H71" i="5"/>
  <c r="R71" i="5" s="1"/>
  <c r="G71" i="5"/>
  <c r="F71" i="5"/>
  <c r="K70" i="5"/>
  <c r="J70" i="5"/>
  <c r="H70" i="5"/>
  <c r="G70" i="5"/>
  <c r="F70" i="5"/>
  <c r="K69" i="5"/>
  <c r="J69" i="5"/>
  <c r="H69" i="5"/>
  <c r="R69" i="5" s="1"/>
  <c r="G69" i="5"/>
  <c r="F69" i="5"/>
  <c r="V68" i="5"/>
  <c r="K74" i="5" s="1"/>
  <c r="T68" i="5"/>
  <c r="U68" i="5"/>
  <c r="S68" i="5"/>
  <c r="F68" i="5"/>
  <c r="E68" i="5"/>
  <c r="D68" i="5"/>
  <c r="I68" i="5"/>
  <c r="C68" i="5"/>
  <c r="B68" i="5"/>
  <c r="A68" i="5"/>
  <c r="L67" i="5"/>
  <c r="Q67" i="5" s="1"/>
  <c r="Z67" i="5"/>
  <c r="Y67" i="5"/>
  <c r="W67" i="5"/>
  <c r="K66" i="5"/>
  <c r="J66" i="5"/>
  <c r="Z66" i="5"/>
  <c r="X66" i="5"/>
  <c r="W66" i="5"/>
  <c r="H66" i="5"/>
  <c r="Y66" i="5" s="1"/>
  <c r="F66" i="5"/>
  <c r="V66" i="5"/>
  <c r="T66" i="5"/>
  <c r="U66" i="5"/>
  <c r="S66" i="5"/>
  <c r="E66" i="5"/>
  <c r="D66" i="5"/>
  <c r="B66" i="5"/>
  <c r="A66" i="5"/>
  <c r="L65" i="5"/>
  <c r="G65" i="5"/>
  <c r="E65" i="5"/>
  <c r="J64" i="5"/>
  <c r="E64" i="5"/>
  <c r="J63" i="5"/>
  <c r="E63" i="5"/>
  <c r="K62" i="5"/>
  <c r="J62" i="5"/>
  <c r="H62" i="5"/>
  <c r="G62" i="5"/>
  <c r="F62" i="5"/>
  <c r="K61" i="5"/>
  <c r="J61" i="5"/>
  <c r="H61" i="5"/>
  <c r="R61" i="5" s="1"/>
  <c r="G61" i="5"/>
  <c r="F61" i="5"/>
  <c r="K60" i="5"/>
  <c r="J60" i="5"/>
  <c r="H60" i="5"/>
  <c r="G60" i="5"/>
  <c r="F60" i="5"/>
  <c r="K59" i="5"/>
  <c r="J59" i="5"/>
  <c r="H59" i="5"/>
  <c r="R59" i="5" s="1"/>
  <c r="G59" i="5"/>
  <c r="F59" i="5"/>
  <c r="V58" i="5"/>
  <c r="T58" i="5"/>
  <c r="K63" i="5" s="1"/>
  <c r="U58" i="5"/>
  <c r="S58" i="5"/>
  <c r="H63" i="5" s="1"/>
  <c r="F58" i="5"/>
  <c r="E58" i="5"/>
  <c r="D58" i="5"/>
  <c r="I58" i="5"/>
  <c r="C58" i="5"/>
  <c r="B58" i="5"/>
  <c r="A58" i="5"/>
  <c r="L57" i="5"/>
  <c r="Q57" i="5" s="1"/>
  <c r="Z57" i="5"/>
  <c r="Y57" i="5"/>
  <c r="X57" i="5"/>
  <c r="K54" i="5"/>
  <c r="L56" i="5"/>
  <c r="G56" i="5"/>
  <c r="E56" i="5"/>
  <c r="J55" i="5"/>
  <c r="F55" i="5"/>
  <c r="E55" i="5"/>
  <c r="J54" i="5"/>
  <c r="F54" i="5"/>
  <c r="E54" i="5"/>
  <c r="K53" i="5"/>
  <c r="J53" i="5"/>
  <c r="H53" i="5"/>
  <c r="G53" i="5"/>
  <c r="F53" i="5"/>
  <c r="K52" i="5"/>
  <c r="J52" i="5"/>
  <c r="R52" i="5"/>
  <c r="H52" i="5"/>
  <c r="G52" i="5"/>
  <c r="F52" i="5"/>
  <c r="V51" i="5"/>
  <c r="K55" i="5" s="1"/>
  <c r="T51" i="5"/>
  <c r="U51" i="5"/>
  <c r="H55" i="5" s="1"/>
  <c r="S51" i="5"/>
  <c r="H54" i="5" s="1"/>
  <c r="F51" i="5"/>
  <c r="E51" i="5"/>
  <c r="D51" i="5"/>
  <c r="I51" i="5"/>
  <c r="C51" i="5"/>
  <c r="B51" i="5"/>
  <c r="A51" i="5"/>
  <c r="Q50" i="5"/>
  <c r="L50" i="5"/>
  <c r="Z50" i="5"/>
  <c r="Y50" i="5"/>
  <c r="W50" i="5"/>
  <c r="L49" i="5"/>
  <c r="G49" i="5"/>
  <c r="E49" i="5"/>
  <c r="J48" i="5"/>
  <c r="E48" i="5"/>
  <c r="J47" i="5"/>
  <c r="E47" i="5"/>
  <c r="K46" i="5"/>
  <c r="J46" i="5"/>
  <c r="H46" i="5"/>
  <c r="G46" i="5"/>
  <c r="F46" i="5"/>
  <c r="V45" i="5"/>
  <c r="K48" i="5" s="1"/>
  <c r="T45" i="5"/>
  <c r="K47" i="5" s="1"/>
  <c r="U45" i="5"/>
  <c r="H48" i="5" s="1"/>
  <c r="S45" i="5"/>
  <c r="H47" i="5" s="1"/>
  <c r="F45" i="5"/>
  <c r="E45" i="5"/>
  <c r="D45" i="5"/>
  <c r="I45" i="5"/>
  <c r="C45" i="5"/>
  <c r="B45" i="5"/>
  <c r="A45" i="5"/>
  <c r="L44" i="5"/>
  <c r="Q44" i="5" s="1"/>
  <c r="Z44" i="5"/>
  <c r="Y44" i="5"/>
  <c r="W44" i="5"/>
  <c r="L43" i="5"/>
  <c r="G43" i="5"/>
  <c r="E43" i="5"/>
  <c r="J42" i="5"/>
  <c r="E42" i="5"/>
  <c r="J41" i="5"/>
  <c r="E41" i="5"/>
  <c r="K40" i="5"/>
  <c r="J40" i="5"/>
  <c r="H40" i="5"/>
  <c r="R40" i="5" s="1"/>
  <c r="G40" i="5"/>
  <c r="F40" i="5"/>
  <c r="K39" i="5"/>
  <c r="J39" i="5"/>
  <c r="H39" i="5"/>
  <c r="G39" i="5"/>
  <c r="F39" i="5"/>
  <c r="K38" i="5"/>
  <c r="J38" i="5"/>
  <c r="H38" i="5"/>
  <c r="R38" i="5" s="1"/>
  <c r="G38" i="5"/>
  <c r="F38" i="5"/>
  <c r="V37" i="5"/>
  <c r="K42" i="5" s="1"/>
  <c r="T37" i="5"/>
  <c r="K41" i="5" s="1"/>
  <c r="U37" i="5"/>
  <c r="H42" i="5" s="1"/>
  <c r="S37" i="5"/>
  <c r="H41" i="5" s="1"/>
  <c r="F37" i="5"/>
  <c r="E37" i="5"/>
  <c r="D37" i="5"/>
  <c r="I37" i="5"/>
  <c r="C37" i="5"/>
  <c r="B37" i="5"/>
  <c r="A37" i="5"/>
  <c r="L36" i="5"/>
  <c r="Q36" i="5" s="1"/>
  <c r="Z36" i="5"/>
  <c r="Y36" i="5"/>
  <c r="W36" i="5"/>
  <c r="L35" i="5"/>
  <c r="G35" i="5"/>
  <c r="E35" i="5"/>
  <c r="J34" i="5"/>
  <c r="E34" i="5"/>
  <c r="J33" i="5"/>
  <c r="E33" i="5"/>
  <c r="K32" i="5"/>
  <c r="J32" i="5"/>
  <c r="H32" i="5"/>
  <c r="R32" i="5" s="1"/>
  <c r="G32" i="5"/>
  <c r="F32" i="5"/>
  <c r="K31" i="5"/>
  <c r="J31" i="5"/>
  <c r="H31" i="5"/>
  <c r="G31" i="5"/>
  <c r="F31" i="5"/>
  <c r="K30" i="5"/>
  <c r="J30" i="5"/>
  <c r="H30" i="5"/>
  <c r="R30" i="5" s="1"/>
  <c r="G30" i="5"/>
  <c r="F30" i="5"/>
  <c r="V29" i="5"/>
  <c r="K34" i="5" s="1"/>
  <c r="T29" i="5"/>
  <c r="K33" i="5" s="1"/>
  <c r="U29" i="5"/>
  <c r="H34" i="5" s="1"/>
  <c r="S29" i="5"/>
  <c r="H33" i="5" s="1"/>
  <c r="F29" i="5"/>
  <c r="E29" i="5"/>
  <c r="D29" i="5"/>
  <c r="I29" i="5"/>
  <c r="C29" i="5"/>
  <c r="B29" i="5"/>
  <c r="A29" i="5"/>
  <c r="B12" i="5"/>
  <c r="H64" i="5" l="1"/>
  <c r="K140" i="5"/>
  <c r="K186" i="5"/>
  <c r="K209" i="5"/>
  <c r="H106" i="5"/>
  <c r="H185" i="5"/>
  <c r="K64" i="5"/>
  <c r="K117" i="5"/>
  <c r="K128" i="5"/>
  <c r="K164" i="5"/>
  <c r="J254" i="5"/>
  <c r="P254" i="5" s="1"/>
  <c r="J99" i="5"/>
  <c r="P99" i="5" s="1"/>
  <c r="K232" i="5"/>
  <c r="K73" i="5"/>
  <c r="J77" i="5" s="1"/>
  <c r="P77" i="5" s="1"/>
  <c r="K107" i="5"/>
  <c r="J110" i="5" s="1"/>
  <c r="P110" i="5" s="1"/>
  <c r="H118" i="5"/>
  <c r="H140" i="5"/>
  <c r="H149" i="5"/>
  <c r="K174" i="5"/>
  <c r="J179" i="5" s="1"/>
  <c r="P179" i="5" s="1"/>
  <c r="K243" i="5"/>
  <c r="H74" i="5"/>
  <c r="H96" i="5"/>
  <c r="K118" i="5"/>
  <c r="J121" i="5" s="1"/>
  <c r="P121" i="5" s="1"/>
  <c r="H128" i="5"/>
  <c r="K139" i="5"/>
  <c r="H150" i="5"/>
  <c r="K163" i="5"/>
  <c r="H175" i="5"/>
  <c r="K185" i="5"/>
  <c r="H199" i="5"/>
  <c r="X202" i="5" s="1"/>
  <c r="H210" i="5"/>
  <c r="X214" i="5" s="1"/>
  <c r="H209" i="5"/>
  <c r="K221" i="5"/>
  <c r="J225" i="5" s="1"/>
  <c r="P225" i="5" s="1"/>
  <c r="H222" i="5"/>
  <c r="G225" i="5" s="1"/>
  <c r="O225" i="5" s="1"/>
  <c r="H244" i="5"/>
  <c r="X248" i="5" s="1"/>
  <c r="J36" i="5"/>
  <c r="P36" i="5" s="1"/>
  <c r="X44" i="5"/>
  <c r="X67" i="5"/>
  <c r="G88" i="5"/>
  <c r="O88" i="5" s="1"/>
  <c r="G143" i="5"/>
  <c r="O143" i="5" s="1"/>
  <c r="J260" i="5"/>
  <c r="P260" i="5" s="1"/>
  <c r="H73" i="5"/>
  <c r="X77" i="5" s="1"/>
  <c r="K175" i="5"/>
  <c r="J279" i="5"/>
  <c r="P279" i="5" s="1"/>
  <c r="G279" i="5"/>
  <c r="O279" i="5" s="1"/>
  <c r="H95" i="5"/>
  <c r="R91" i="5"/>
  <c r="H107" i="5"/>
  <c r="G110" i="5" s="1"/>
  <c r="O110" i="5" s="1"/>
  <c r="K129" i="5"/>
  <c r="J132" i="5" s="1"/>
  <c r="P132" i="5" s="1"/>
  <c r="H164" i="5"/>
  <c r="X168" i="5" s="1"/>
  <c r="H174" i="5"/>
  <c r="X179" i="5" s="1"/>
  <c r="H186" i="5"/>
  <c r="R194" i="5"/>
  <c r="K199" i="5"/>
  <c r="J202" i="5" s="1"/>
  <c r="P202" i="5" s="1"/>
  <c r="R239" i="5"/>
  <c r="K244" i="5"/>
  <c r="J266" i="5"/>
  <c r="P266" i="5" s="1"/>
  <c r="G57" i="5"/>
  <c r="O57" i="5" s="1"/>
  <c r="L280" i="5"/>
  <c r="J57" i="5"/>
  <c r="P57" i="5" s="1"/>
  <c r="G132" i="5"/>
  <c r="O132" i="5" s="1"/>
  <c r="J273" i="5"/>
  <c r="P273" i="5" s="1"/>
  <c r="G36" i="5"/>
  <c r="O36" i="5" s="1"/>
  <c r="G21" i="5"/>
  <c r="J44" i="5"/>
  <c r="P44" i="5" s="1"/>
  <c r="J50" i="5"/>
  <c r="P50" i="5" s="1"/>
  <c r="G50" i="5"/>
  <c r="O50" i="5" s="1"/>
  <c r="J67" i="5"/>
  <c r="P67" i="5" s="1"/>
  <c r="J88" i="5"/>
  <c r="P88" i="5" s="1"/>
  <c r="G121" i="5"/>
  <c r="O121" i="5" s="1"/>
  <c r="J157" i="5"/>
  <c r="P157" i="5" s="1"/>
  <c r="G202" i="5"/>
  <c r="O202" i="5" s="1"/>
  <c r="J214" i="5"/>
  <c r="P214" i="5" s="1"/>
  <c r="J236" i="5"/>
  <c r="P236" i="5" s="1"/>
  <c r="G248" i="5"/>
  <c r="O248" i="5" s="1"/>
  <c r="G260" i="5"/>
  <c r="O260" i="5" s="1"/>
  <c r="Z260" i="5"/>
  <c r="X121" i="5"/>
  <c r="J248" i="5"/>
  <c r="P248" i="5" s="1"/>
  <c r="Z273" i="5"/>
  <c r="X50" i="5"/>
  <c r="W57" i="5"/>
  <c r="G19" i="5" s="1"/>
  <c r="X88" i="5"/>
  <c r="X132" i="5"/>
  <c r="X143" i="5"/>
  <c r="G168" i="5"/>
  <c r="O168" i="5" s="1"/>
  <c r="R170" i="5"/>
  <c r="R205" i="5"/>
  <c r="G236" i="5"/>
  <c r="O236" i="5" s="1"/>
  <c r="Z254" i="5"/>
  <c r="Z266" i="5"/>
  <c r="G273" i="5"/>
  <c r="O273" i="5" s="1"/>
  <c r="R275" i="5"/>
  <c r="X36" i="5"/>
  <c r="G44" i="5"/>
  <c r="O44" i="5" s="1"/>
  <c r="R46" i="5"/>
  <c r="R80" i="5"/>
  <c r="X236" i="5"/>
  <c r="G254" i="5"/>
  <c r="O254" i="5" s="1"/>
  <c r="G266" i="5"/>
  <c r="O266" i="5" s="1"/>
  <c r="Z279" i="5"/>
  <c r="G67" i="5"/>
  <c r="O67" i="5" s="1"/>
  <c r="G214" i="5"/>
  <c r="O214" i="5" s="1"/>
  <c r="R269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1" i="3"/>
  <c r="CX1" i="3"/>
  <c r="CY1" i="3"/>
  <c r="CZ1" i="3"/>
  <c r="DA1" i="3"/>
  <c r="DB1" i="3"/>
  <c r="DC1" i="3"/>
  <c r="A2" i="3"/>
  <c r="CX2" i="3"/>
  <c r="CY2" i="3"/>
  <c r="CZ2" i="3"/>
  <c r="DA2" i="3"/>
  <c r="DB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A6" i="3"/>
  <c r="DB6" i="3"/>
  <c r="DC6" i="3"/>
  <c r="A7" i="3"/>
  <c r="CX7" i="3"/>
  <c r="CY7" i="3"/>
  <c r="CZ7" i="3"/>
  <c r="DB7" i="3" s="1"/>
  <c r="DA7" i="3"/>
  <c r="DC7" i="3"/>
  <c r="A8" i="3"/>
  <c r="CX8" i="3"/>
  <c r="CY8" i="3"/>
  <c r="CZ8" i="3"/>
  <c r="DB8" i="3" s="1"/>
  <c r="DA8" i="3"/>
  <c r="DC8" i="3"/>
  <c r="A9" i="3"/>
  <c r="CX9" i="3"/>
  <c r="CY9" i="3"/>
  <c r="CZ9" i="3"/>
  <c r="DA9" i="3"/>
  <c r="DB9" i="3"/>
  <c r="DC9" i="3"/>
  <c r="A10" i="3"/>
  <c r="CX10" i="3"/>
  <c r="CY10" i="3"/>
  <c r="CZ10" i="3"/>
  <c r="DA10" i="3"/>
  <c r="DB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A14" i="3"/>
  <c r="DB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B16" i="3" s="1"/>
  <c r="DA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A18" i="3"/>
  <c r="DB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A22" i="3"/>
  <c r="DB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B24" i="3" s="1"/>
  <c r="DA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A26" i="3"/>
  <c r="DB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A30" i="3"/>
  <c r="DB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B32" i="3" s="1"/>
  <c r="DA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A34" i="3"/>
  <c r="DB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A38" i="3"/>
  <c r="DB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B40" i="3" s="1"/>
  <c r="DA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A42" i="3"/>
  <c r="DB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B44" i="3" s="1"/>
  <c r="DA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A46" i="3"/>
  <c r="DB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A49" i="3"/>
  <c r="DB49" i="3"/>
  <c r="DC49" i="3"/>
  <c r="A50" i="3"/>
  <c r="CX50" i="3"/>
  <c r="CY50" i="3"/>
  <c r="CZ50" i="3"/>
  <c r="DA50" i="3"/>
  <c r="DB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A54" i="3"/>
  <c r="DB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B56" i="3" s="1"/>
  <c r="DA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A58" i="3"/>
  <c r="DB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A62" i="3"/>
  <c r="DB62" i="3"/>
  <c r="DC62" i="3"/>
  <c r="A63" i="3"/>
  <c r="CX63" i="3"/>
  <c r="CY63" i="3"/>
  <c r="CZ63" i="3"/>
  <c r="DB63" i="3" s="1"/>
  <c r="DA63" i="3"/>
  <c r="DC63" i="3"/>
  <c r="A64" i="3"/>
  <c r="CY64" i="3"/>
  <c r="CZ64" i="3"/>
  <c r="DB64" i="3" s="1"/>
  <c r="DA64" i="3"/>
  <c r="DC64" i="3"/>
  <c r="A65" i="3"/>
  <c r="CY65" i="3"/>
  <c r="CZ65" i="3"/>
  <c r="DA65" i="3"/>
  <c r="DB65" i="3"/>
  <c r="DC65" i="3"/>
  <c r="A66" i="3"/>
  <c r="CY66" i="3"/>
  <c r="CZ66" i="3"/>
  <c r="DA66" i="3"/>
  <c r="DB66" i="3"/>
  <c r="DC66" i="3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A69" i="3"/>
  <c r="DB69" i="3"/>
  <c r="DC69" i="3"/>
  <c r="A70" i="3"/>
  <c r="CY70" i="3"/>
  <c r="CZ70" i="3"/>
  <c r="DA70" i="3"/>
  <c r="DB70" i="3"/>
  <c r="DC70" i="3"/>
  <c r="A71" i="3"/>
  <c r="CY71" i="3"/>
  <c r="CZ71" i="3"/>
  <c r="DB71" i="3" s="1"/>
  <c r="DA71" i="3"/>
  <c r="DC71" i="3"/>
  <c r="A72" i="3"/>
  <c r="CY72" i="3"/>
  <c r="CZ72" i="3"/>
  <c r="DB72" i="3" s="1"/>
  <c r="DA72" i="3"/>
  <c r="DC72" i="3"/>
  <c r="A73" i="3"/>
  <c r="CY73" i="3"/>
  <c r="CZ73" i="3"/>
  <c r="DA73" i="3"/>
  <c r="DB73" i="3"/>
  <c r="DC73" i="3"/>
  <c r="A74" i="3"/>
  <c r="CY74" i="3"/>
  <c r="CZ74" i="3"/>
  <c r="DA74" i="3"/>
  <c r="DB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A77" i="3"/>
  <c r="DB77" i="3"/>
  <c r="DC77" i="3"/>
  <c r="A78" i="3"/>
  <c r="CY78" i="3"/>
  <c r="CZ78" i="3"/>
  <c r="DA78" i="3"/>
  <c r="DB78" i="3"/>
  <c r="DC78" i="3"/>
  <c r="A79" i="3"/>
  <c r="CY79" i="3"/>
  <c r="CZ79" i="3"/>
  <c r="DB79" i="3" s="1"/>
  <c r="DA79" i="3"/>
  <c r="DC79" i="3"/>
  <c r="A80" i="3"/>
  <c r="CY80" i="3"/>
  <c r="CZ80" i="3"/>
  <c r="DB80" i="3" s="1"/>
  <c r="DA80" i="3"/>
  <c r="DC80" i="3"/>
  <c r="A81" i="3"/>
  <c r="CY81" i="3"/>
  <c r="CZ81" i="3"/>
  <c r="DA81" i="3"/>
  <c r="DB81" i="3"/>
  <c r="DC81" i="3"/>
  <c r="A82" i="3"/>
  <c r="CY82" i="3"/>
  <c r="CZ82" i="3"/>
  <c r="DA82" i="3"/>
  <c r="DB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A85" i="3"/>
  <c r="DB85" i="3"/>
  <c r="DC85" i="3"/>
  <c r="A86" i="3"/>
  <c r="CY86" i="3"/>
  <c r="CZ86" i="3"/>
  <c r="DA86" i="3"/>
  <c r="DB86" i="3"/>
  <c r="DC86" i="3"/>
  <c r="A87" i="3"/>
  <c r="CY87" i="3"/>
  <c r="CZ87" i="3"/>
  <c r="DB87" i="3" s="1"/>
  <c r="DA87" i="3"/>
  <c r="DC87" i="3"/>
  <c r="A88" i="3"/>
  <c r="CY88" i="3"/>
  <c r="CZ88" i="3"/>
  <c r="DB88" i="3" s="1"/>
  <c r="DA88" i="3"/>
  <c r="DC88" i="3"/>
  <c r="A89" i="3"/>
  <c r="CY89" i="3"/>
  <c r="CZ89" i="3"/>
  <c r="DA89" i="3"/>
  <c r="DB89" i="3"/>
  <c r="DC89" i="3"/>
  <c r="A90" i="3"/>
  <c r="CY90" i="3"/>
  <c r="CZ90" i="3"/>
  <c r="DA90" i="3"/>
  <c r="DB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A93" i="3"/>
  <c r="DB93" i="3"/>
  <c r="DC93" i="3"/>
  <c r="A94" i="3"/>
  <c r="CY94" i="3"/>
  <c r="CZ94" i="3"/>
  <c r="DA94" i="3"/>
  <c r="DB94" i="3"/>
  <c r="DC94" i="3"/>
  <c r="A95" i="3"/>
  <c r="CY95" i="3"/>
  <c r="CZ95" i="3"/>
  <c r="DB95" i="3" s="1"/>
  <c r="DA95" i="3"/>
  <c r="DC95" i="3"/>
  <c r="A96" i="3"/>
  <c r="CY96" i="3"/>
  <c r="CZ96" i="3"/>
  <c r="DB96" i="3" s="1"/>
  <c r="DA96" i="3"/>
  <c r="DC96" i="3"/>
  <c r="A97" i="3"/>
  <c r="CY97" i="3"/>
  <c r="CZ97" i="3"/>
  <c r="DA97" i="3"/>
  <c r="DB97" i="3"/>
  <c r="DC97" i="3"/>
  <c r="A98" i="3"/>
  <c r="CY98" i="3"/>
  <c r="CZ98" i="3"/>
  <c r="DA98" i="3"/>
  <c r="DB98" i="3"/>
  <c r="DC98" i="3"/>
  <c r="A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A101" i="3"/>
  <c r="DB101" i="3"/>
  <c r="DC101" i="3"/>
  <c r="A102" i="3"/>
  <c r="CY102" i="3"/>
  <c r="CZ102" i="3"/>
  <c r="DA102" i="3"/>
  <c r="DB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A105" i="3"/>
  <c r="DB105" i="3"/>
  <c r="DC105" i="3"/>
  <c r="A106" i="3"/>
  <c r="CY106" i="3"/>
  <c r="CZ106" i="3"/>
  <c r="DA106" i="3"/>
  <c r="DB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A109" i="3"/>
  <c r="DB109" i="3"/>
  <c r="DC109" i="3"/>
  <c r="A110" i="3"/>
  <c r="CY110" i="3"/>
  <c r="CZ110" i="3"/>
  <c r="DA110" i="3"/>
  <c r="DB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A113" i="3"/>
  <c r="DB113" i="3"/>
  <c r="DC113" i="3"/>
  <c r="A114" i="3"/>
  <c r="CY114" i="3"/>
  <c r="CZ114" i="3"/>
  <c r="DA114" i="3"/>
  <c r="DB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A117" i="3"/>
  <c r="DB117" i="3"/>
  <c r="DC117" i="3"/>
  <c r="A118" i="3"/>
  <c r="CY118" i="3"/>
  <c r="CZ118" i="3"/>
  <c r="DA118" i="3"/>
  <c r="DB118" i="3"/>
  <c r="DC118" i="3"/>
  <c r="A119" i="3"/>
  <c r="CY119" i="3"/>
  <c r="CZ119" i="3"/>
  <c r="DB119" i="3" s="1"/>
  <c r="DA119" i="3"/>
  <c r="DC119" i="3"/>
  <c r="A120" i="3"/>
  <c r="CY120" i="3"/>
  <c r="CZ120" i="3"/>
  <c r="DB120" i="3" s="1"/>
  <c r="DA120" i="3"/>
  <c r="DC120" i="3"/>
  <c r="A121" i="3"/>
  <c r="CY121" i="3"/>
  <c r="CZ121" i="3"/>
  <c r="DA121" i="3"/>
  <c r="DB121" i="3"/>
  <c r="DC121" i="3"/>
  <c r="A122" i="3"/>
  <c r="CY122" i="3"/>
  <c r="CZ122" i="3"/>
  <c r="DA122" i="3"/>
  <c r="DB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A126" i="3"/>
  <c r="CY126" i="3"/>
  <c r="CZ126" i="3"/>
  <c r="DA126" i="3"/>
  <c r="DB126" i="3"/>
  <c r="DC126" i="3"/>
  <c r="A127" i="3"/>
  <c r="CY127" i="3"/>
  <c r="CZ127" i="3"/>
  <c r="DB127" i="3" s="1"/>
  <c r="DA127" i="3"/>
  <c r="DC127" i="3"/>
  <c r="A128" i="3"/>
  <c r="CY128" i="3"/>
  <c r="CZ128" i="3"/>
  <c r="DB128" i="3" s="1"/>
  <c r="DA128" i="3"/>
  <c r="DC128" i="3"/>
  <c r="A129" i="3"/>
  <c r="CY129" i="3"/>
  <c r="CZ129" i="3"/>
  <c r="DA129" i="3"/>
  <c r="DB129" i="3"/>
  <c r="DC129" i="3"/>
  <c r="A130" i="3"/>
  <c r="CY130" i="3"/>
  <c r="CZ130" i="3"/>
  <c r="DA130" i="3"/>
  <c r="DB130" i="3"/>
  <c r="DC130" i="3"/>
  <c r="A131" i="3"/>
  <c r="CY131" i="3"/>
  <c r="CZ131" i="3"/>
  <c r="DB131" i="3" s="1"/>
  <c r="DA131" i="3"/>
  <c r="DC131" i="3"/>
  <c r="A132" i="3"/>
  <c r="CY132" i="3"/>
  <c r="CZ132" i="3"/>
  <c r="DB132" i="3" s="1"/>
  <c r="DA132" i="3"/>
  <c r="DC132" i="3"/>
  <c r="A133" i="3"/>
  <c r="CY133" i="3"/>
  <c r="CZ133" i="3"/>
  <c r="DA133" i="3"/>
  <c r="DB133" i="3"/>
  <c r="DC133" i="3"/>
  <c r="A134" i="3"/>
  <c r="CY134" i="3"/>
  <c r="CZ134" i="3"/>
  <c r="DA134" i="3"/>
  <c r="DB134" i="3"/>
  <c r="DC134" i="3"/>
  <c r="A135" i="3"/>
  <c r="CY135" i="3"/>
  <c r="CZ135" i="3"/>
  <c r="DB135" i="3" s="1"/>
  <c r="DA135" i="3"/>
  <c r="DC135" i="3"/>
  <c r="A136" i="3"/>
  <c r="CY136" i="3"/>
  <c r="CZ136" i="3"/>
  <c r="DB136" i="3" s="1"/>
  <c r="DA136" i="3"/>
  <c r="DC136" i="3"/>
  <c r="A137" i="3"/>
  <c r="CY137" i="3"/>
  <c r="CZ137" i="3"/>
  <c r="DA137" i="3"/>
  <c r="DB137" i="3"/>
  <c r="DC137" i="3"/>
  <c r="A138" i="3"/>
  <c r="CY138" i="3"/>
  <c r="CZ138" i="3"/>
  <c r="DA138" i="3"/>
  <c r="DB138" i="3"/>
  <c r="DC138" i="3"/>
  <c r="A139" i="3"/>
  <c r="CY139" i="3"/>
  <c r="CZ139" i="3"/>
  <c r="DB139" i="3" s="1"/>
  <c r="DA139" i="3"/>
  <c r="DC139" i="3"/>
  <c r="A140" i="3"/>
  <c r="CY140" i="3"/>
  <c r="CZ140" i="3"/>
  <c r="DB140" i="3" s="1"/>
  <c r="DA140" i="3"/>
  <c r="DC140" i="3"/>
  <c r="A141" i="3"/>
  <c r="CY141" i="3"/>
  <c r="CZ141" i="3"/>
  <c r="DA141" i="3"/>
  <c r="DB141" i="3"/>
  <c r="DC141" i="3"/>
  <c r="A142" i="3"/>
  <c r="CY142" i="3"/>
  <c r="CZ142" i="3"/>
  <c r="DA142" i="3"/>
  <c r="DB142" i="3"/>
  <c r="DC142" i="3"/>
  <c r="A143" i="3"/>
  <c r="CY143" i="3"/>
  <c r="CZ143" i="3"/>
  <c r="DB143" i="3" s="1"/>
  <c r="DA143" i="3"/>
  <c r="DC143" i="3"/>
  <c r="A144" i="3"/>
  <c r="CY144" i="3"/>
  <c r="CZ144" i="3"/>
  <c r="DB144" i="3" s="1"/>
  <c r="DA144" i="3"/>
  <c r="DC144" i="3"/>
  <c r="A145" i="3"/>
  <c r="CX145" i="3"/>
  <c r="CY145" i="3"/>
  <c r="CZ145" i="3"/>
  <c r="DA145" i="3"/>
  <c r="DB145" i="3"/>
  <c r="DC145" i="3"/>
  <c r="A146" i="3"/>
  <c r="CX146" i="3"/>
  <c r="CY146" i="3"/>
  <c r="CZ146" i="3"/>
  <c r="DA146" i="3"/>
  <c r="DB146" i="3"/>
  <c r="DC146" i="3"/>
  <c r="A147" i="3"/>
  <c r="CX147" i="3"/>
  <c r="CY147" i="3"/>
  <c r="CZ147" i="3"/>
  <c r="DB147" i="3" s="1"/>
  <c r="DA147" i="3"/>
  <c r="DC147" i="3"/>
  <c r="A148" i="3"/>
  <c r="CX148" i="3"/>
  <c r="CY148" i="3"/>
  <c r="CZ148" i="3"/>
  <c r="DB148" i="3" s="1"/>
  <c r="DA148" i="3"/>
  <c r="DC148" i="3"/>
  <c r="A149" i="3"/>
  <c r="CX149" i="3"/>
  <c r="CY149" i="3"/>
  <c r="CZ149" i="3"/>
  <c r="DA149" i="3"/>
  <c r="DB149" i="3"/>
  <c r="DC149" i="3"/>
  <c r="A150" i="3"/>
  <c r="CX150" i="3"/>
  <c r="CY150" i="3"/>
  <c r="CZ150" i="3"/>
  <c r="DA150" i="3"/>
  <c r="DB150" i="3"/>
  <c r="DC150" i="3"/>
  <c r="A151" i="3"/>
  <c r="CX151" i="3"/>
  <c r="CY151" i="3"/>
  <c r="CZ151" i="3"/>
  <c r="DB151" i="3" s="1"/>
  <c r="DA151" i="3"/>
  <c r="DC151" i="3"/>
  <c r="A152" i="3"/>
  <c r="CX152" i="3"/>
  <c r="CY152" i="3"/>
  <c r="CZ152" i="3"/>
  <c r="DB152" i="3" s="1"/>
  <c r="DA152" i="3"/>
  <c r="DC152" i="3"/>
  <c r="A153" i="3"/>
  <c r="CX153" i="3"/>
  <c r="CY153" i="3"/>
  <c r="CZ153" i="3"/>
  <c r="DA153" i="3"/>
  <c r="DB153" i="3"/>
  <c r="DC153" i="3"/>
  <c r="A154" i="3"/>
  <c r="CX154" i="3"/>
  <c r="CY154" i="3"/>
  <c r="CZ154" i="3"/>
  <c r="DA154" i="3"/>
  <c r="DB154" i="3"/>
  <c r="DC154" i="3"/>
  <c r="A155" i="3"/>
  <c r="CX155" i="3"/>
  <c r="CY155" i="3"/>
  <c r="CZ155" i="3"/>
  <c r="DB155" i="3" s="1"/>
  <c r="DA155" i="3"/>
  <c r="DC155" i="3"/>
  <c r="A156" i="3"/>
  <c r="CX156" i="3"/>
  <c r="CY156" i="3"/>
  <c r="CZ156" i="3"/>
  <c r="DB156" i="3" s="1"/>
  <c r="DA156" i="3"/>
  <c r="DC156" i="3"/>
  <c r="A157" i="3"/>
  <c r="CX157" i="3"/>
  <c r="CY157" i="3"/>
  <c r="CZ157" i="3"/>
  <c r="DA157" i="3"/>
  <c r="DB157" i="3"/>
  <c r="DC157" i="3"/>
  <c r="A158" i="3"/>
  <c r="CX158" i="3"/>
  <c r="CY158" i="3"/>
  <c r="CZ158" i="3"/>
  <c r="DA158" i="3"/>
  <c r="DB158" i="3"/>
  <c r="DC158" i="3"/>
  <c r="A159" i="3"/>
  <c r="CX159" i="3"/>
  <c r="CY159" i="3"/>
  <c r="CZ159" i="3"/>
  <c r="DB159" i="3" s="1"/>
  <c r="DA159" i="3"/>
  <c r="DC159" i="3"/>
  <c r="A160" i="3"/>
  <c r="CX160" i="3"/>
  <c r="CY160" i="3"/>
  <c r="CZ160" i="3"/>
  <c r="DB160" i="3" s="1"/>
  <c r="DA160" i="3"/>
  <c r="DC160" i="3"/>
  <c r="A161" i="3"/>
  <c r="CX161" i="3"/>
  <c r="CY161" i="3"/>
  <c r="CZ161" i="3"/>
  <c r="DA161" i="3"/>
  <c r="DB161" i="3"/>
  <c r="DC161" i="3"/>
  <c r="A162" i="3"/>
  <c r="CX162" i="3"/>
  <c r="CY162" i="3"/>
  <c r="CZ162" i="3"/>
  <c r="DA162" i="3"/>
  <c r="DB162" i="3"/>
  <c r="DC162" i="3"/>
  <c r="A163" i="3"/>
  <c r="CX163" i="3"/>
  <c r="CY163" i="3"/>
  <c r="CZ163" i="3"/>
  <c r="DB163" i="3" s="1"/>
  <c r="DA163" i="3"/>
  <c r="DC163" i="3"/>
  <c r="A164" i="3"/>
  <c r="CX164" i="3"/>
  <c r="CY164" i="3"/>
  <c r="CZ164" i="3"/>
  <c r="DB164" i="3" s="1"/>
  <c r="DA164" i="3"/>
  <c r="DC164" i="3"/>
  <c r="A165" i="3"/>
  <c r="CX165" i="3"/>
  <c r="CY165" i="3"/>
  <c r="CZ165" i="3"/>
  <c r="DA165" i="3"/>
  <c r="DB165" i="3"/>
  <c r="DC165" i="3"/>
  <c r="A166" i="3"/>
  <c r="CX166" i="3"/>
  <c r="CY166" i="3"/>
  <c r="CZ166" i="3"/>
  <c r="DA166" i="3"/>
  <c r="DB166" i="3"/>
  <c r="DC166" i="3"/>
  <c r="A167" i="3"/>
  <c r="CX167" i="3"/>
  <c r="CY167" i="3"/>
  <c r="CZ167" i="3"/>
  <c r="DB167" i="3" s="1"/>
  <c r="DA167" i="3"/>
  <c r="DC167" i="3"/>
  <c r="A168" i="3"/>
  <c r="CX168" i="3"/>
  <c r="CY168" i="3"/>
  <c r="CZ168" i="3"/>
  <c r="DB168" i="3" s="1"/>
  <c r="DA168" i="3"/>
  <c r="DC168" i="3"/>
  <c r="A169" i="3"/>
  <c r="CX169" i="3"/>
  <c r="CY169" i="3"/>
  <c r="CZ169" i="3"/>
  <c r="DA169" i="3"/>
  <c r="DB169" i="3"/>
  <c r="DC169" i="3"/>
  <c r="A170" i="3"/>
  <c r="CX170" i="3"/>
  <c r="CY170" i="3"/>
  <c r="CZ170" i="3"/>
  <c r="DA170" i="3"/>
  <c r="DB170" i="3"/>
  <c r="DC170" i="3"/>
  <c r="A171" i="3"/>
  <c r="CX171" i="3"/>
  <c r="CY171" i="3"/>
  <c r="CZ171" i="3"/>
  <c r="DB171" i="3" s="1"/>
  <c r="DA171" i="3"/>
  <c r="DC171" i="3"/>
  <c r="A172" i="3"/>
  <c r="CX172" i="3"/>
  <c r="CY172" i="3"/>
  <c r="CZ172" i="3"/>
  <c r="DB172" i="3" s="1"/>
  <c r="DA172" i="3"/>
  <c r="DC172" i="3"/>
  <c r="A173" i="3"/>
  <c r="CX173" i="3"/>
  <c r="CY173" i="3"/>
  <c r="CZ173" i="3"/>
  <c r="DA173" i="3"/>
  <c r="DB173" i="3"/>
  <c r="DC173" i="3"/>
  <c r="A174" i="3"/>
  <c r="CX174" i="3"/>
  <c r="CY174" i="3"/>
  <c r="CZ174" i="3"/>
  <c r="DA174" i="3"/>
  <c r="DB174" i="3"/>
  <c r="DC174" i="3"/>
  <c r="A175" i="3"/>
  <c r="CX175" i="3"/>
  <c r="CY175" i="3"/>
  <c r="CZ175" i="3"/>
  <c r="DB175" i="3" s="1"/>
  <c r="DA175" i="3"/>
  <c r="DC175" i="3"/>
  <c r="A176" i="3"/>
  <c r="CX176" i="3"/>
  <c r="CY176" i="3"/>
  <c r="CZ176" i="3"/>
  <c r="DB176" i="3" s="1"/>
  <c r="DA176" i="3"/>
  <c r="DC176" i="3"/>
  <c r="A177" i="3"/>
  <c r="CX177" i="3"/>
  <c r="CY177" i="3"/>
  <c r="CZ177" i="3"/>
  <c r="DA177" i="3"/>
  <c r="DB177" i="3"/>
  <c r="DC177" i="3"/>
  <c r="A178" i="3"/>
  <c r="CX178" i="3"/>
  <c r="CY178" i="3"/>
  <c r="CZ178" i="3"/>
  <c r="DA178" i="3"/>
  <c r="DB178" i="3"/>
  <c r="DC178" i="3"/>
  <c r="A179" i="3"/>
  <c r="CX179" i="3"/>
  <c r="CY179" i="3"/>
  <c r="CZ179" i="3"/>
  <c r="DB179" i="3" s="1"/>
  <c r="DA179" i="3"/>
  <c r="DC179" i="3"/>
  <c r="A180" i="3"/>
  <c r="CX180" i="3"/>
  <c r="CY180" i="3"/>
  <c r="CZ180" i="3"/>
  <c r="DB180" i="3" s="1"/>
  <c r="DA180" i="3"/>
  <c r="DC180" i="3"/>
  <c r="A181" i="3"/>
  <c r="CX181" i="3"/>
  <c r="CY181" i="3"/>
  <c r="CZ181" i="3"/>
  <c r="DA181" i="3"/>
  <c r="DB181" i="3"/>
  <c r="DC181" i="3"/>
  <c r="A182" i="3"/>
  <c r="CX182" i="3"/>
  <c r="CY182" i="3"/>
  <c r="CZ182" i="3"/>
  <c r="DA182" i="3"/>
  <c r="DB182" i="3"/>
  <c r="DC182" i="3"/>
  <c r="A183" i="3"/>
  <c r="CX183" i="3"/>
  <c r="CY183" i="3"/>
  <c r="CZ183" i="3"/>
  <c r="DB183" i="3" s="1"/>
  <c r="DA183" i="3"/>
  <c r="DC183" i="3"/>
  <c r="A184" i="3"/>
  <c r="CX184" i="3"/>
  <c r="CY184" i="3"/>
  <c r="CZ184" i="3"/>
  <c r="DB184" i="3" s="1"/>
  <c r="DA184" i="3"/>
  <c r="DC184" i="3"/>
  <c r="A185" i="3"/>
  <c r="CX185" i="3"/>
  <c r="CY185" i="3"/>
  <c r="CZ185" i="3"/>
  <c r="DA185" i="3"/>
  <c r="DB185" i="3"/>
  <c r="DC185" i="3"/>
  <c r="A186" i="3"/>
  <c r="CX186" i="3"/>
  <c r="CY186" i="3"/>
  <c r="CZ186" i="3"/>
  <c r="DA186" i="3"/>
  <c r="DB186" i="3"/>
  <c r="DC186" i="3"/>
  <c r="A187" i="3"/>
  <c r="CX187" i="3"/>
  <c r="CY187" i="3"/>
  <c r="CZ187" i="3"/>
  <c r="DB187" i="3" s="1"/>
  <c r="DA187" i="3"/>
  <c r="DC187" i="3"/>
  <c r="A188" i="3"/>
  <c r="CX188" i="3"/>
  <c r="CY188" i="3"/>
  <c r="CZ188" i="3"/>
  <c r="DB188" i="3" s="1"/>
  <c r="DA188" i="3"/>
  <c r="DC188" i="3"/>
  <c r="A189" i="3"/>
  <c r="CX189" i="3"/>
  <c r="CY189" i="3"/>
  <c r="CZ189" i="3"/>
  <c r="DA189" i="3"/>
  <c r="DB189" i="3"/>
  <c r="DC189" i="3"/>
  <c r="A190" i="3"/>
  <c r="CX190" i="3"/>
  <c r="CY190" i="3"/>
  <c r="CZ190" i="3"/>
  <c r="DA190" i="3"/>
  <c r="DB190" i="3"/>
  <c r="DC190" i="3"/>
  <c r="A191" i="3"/>
  <c r="CX191" i="3"/>
  <c r="CY191" i="3"/>
  <c r="CZ191" i="3"/>
  <c r="DB191" i="3" s="1"/>
  <c r="DA191" i="3"/>
  <c r="DC191" i="3"/>
  <c r="A192" i="3"/>
  <c r="CX192" i="3"/>
  <c r="CY192" i="3"/>
  <c r="CZ192" i="3"/>
  <c r="DB192" i="3" s="1"/>
  <c r="DA192" i="3"/>
  <c r="DC192" i="3"/>
  <c r="A193" i="3"/>
  <c r="CY193" i="3"/>
  <c r="CZ193" i="3"/>
  <c r="DA193" i="3"/>
  <c r="DB193" i="3"/>
  <c r="DC193" i="3"/>
  <c r="A194" i="3"/>
  <c r="CY194" i="3"/>
  <c r="CZ194" i="3"/>
  <c r="DA194" i="3"/>
  <c r="DB194" i="3"/>
  <c r="DC194" i="3"/>
  <c r="A195" i="3"/>
  <c r="CY195" i="3"/>
  <c r="CZ195" i="3"/>
  <c r="DB195" i="3" s="1"/>
  <c r="DA195" i="3"/>
  <c r="DC195" i="3"/>
  <c r="A196" i="3"/>
  <c r="CY196" i="3"/>
  <c r="CZ196" i="3"/>
  <c r="DB196" i="3" s="1"/>
  <c r="DA196" i="3"/>
  <c r="DC196" i="3"/>
  <c r="A197" i="3"/>
  <c r="CY197" i="3"/>
  <c r="CZ197" i="3"/>
  <c r="DA197" i="3"/>
  <c r="DB197" i="3"/>
  <c r="DC197" i="3"/>
  <c r="A198" i="3"/>
  <c r="CY198" i="3"/>
  <c r="CZ198" i="3"/>
  <c r="DA198" i="3"/>
  <c r="DB198" i="3"/>
  <c r="DC198" i="3"/>
  <c r="A199" i="3"/>
  <c r="CY199" i="3"/>
  <c r="CZ199" i="3"/>
  <c r="DB199" i="3" s="1"/>
  <c r="DA199" i="3"/>
  <c r="DC199" i="3"/>
  <c r="A200" i="3"/>
  <c r="CY200" i="3"/>
  <c r="CZ200" i="3"/>
  <c r="DB200" i="3" s="1"/>
  <c r="DA200" i="3"/>
  <c r="DC200" i="3"/>
  <c r="A201" i="3"/>
  <c r="CY201" i="3"/>
  <c r="CZ201" i="3"/>
  <c r="DA201" i="3"/>
  <c r="DB201" i="3"/>
  <c r="DC201" i="3"/>
  <c r="A202" i="3"/>
  <c r="CY202" i="3"/>
  <c r="CZ202" i="3"/>
  <c r="DA202" i="3"/>
  <c r="DB202" i="3"/>
  <c r="DC202" i="3"/>
  <c r="A203" i="3"/>
  <c r="CY203" i="3"/>
  <c r="CZ203" i="3"/>
  <c r="DB203" i="3" s="1"/>
  <c r="DA203" i="3"/>
  <c r="DC203" i="3"/>
  <c r="A204" i="3"/>
  <c r="CY204" i="3"/>
  <c r="CZ204" i="3"/>
  <c r="DB204" i="3" s="1"/>
  <c r="DA204" i="3"/>
  <c r="DC204" i="3"/>
  <c r="A205" i="3"/>
  <c r="CY205" i="3"/>
  <c r="CZ205" i="3"/>
  <c r="DA205" i="3"/>
  <c r="DB205" i="3"/>
  <c r="DC205" i="3"/>
  <c r="A206" i="3"/>
  <c r="CY206" i="3"/>
  <c r="CZ206" i="3"/>
  <c r="DA206" i="3"/>
  <c r="DB206" i="3"/>
  <c r="DC206" i="3"/>
  <c r="A207" i="3"/>
  <c r="CY207" i="3"/>
  <c r="CZ207" i="3"/>
  <c r="DB207" i="3" s="1"/>
  <c r="DA207" i="3"/>
  <c r="DC207" i="3"/>
  <c r="A208" i="3"/>
  <c r="CY208" i="3"/>
  <c r="CZ208" i="3"/>
  <c r="DB208" i="3" s="1"/>
  <c r="DA208" i="3"/>
  <c r="DC208" i="3"/>
  <c r="A209" i="3"/>
  <c r="CY209" i="3"/>
  <c r="CZ209" i="3"/>
  <c r="DA209" i="3"/>
  <c r="DB209" i="3"/>
  <c r="DC209" i="3"/>
  <c r="A210" i="3"/>
  <c r="CY210" i="3"/>
  <c r="CZ210" i="3"/>
  <c r="DA210" i="3"/>
  <c r="DB210" i="3"/>
  <c r="DC210" i="3"/>
  <c r="A211" i="3"/>
  <c r="CY211" i="3"/>
  <c r="CZ211" i="3"/>
  <c r="DB211" i="3" s="1"/>
  <c r="DA211" i="3"/>
  <c r="DC211" i="3"/>
  <c r="A212" i="3"/>
  <c r="CY212" i="3"/>
  <c r="CZ212" i="3"/>
  <c r="DB212" i="3" s="1"/>
  <c r="DA212" i="3"/>
  <c r="DC212" i="3"/>
  <c r="A213" i="3"/>
  <c r="CY213" i="3"/>
  <c r="CZ213" i="3"/>
  <c r="DA213" i="3"/>
  <c r="DB213" i="3"/>
  <c r="DC213" i="3"/>
  <c r="A214" i="3"/>
  <c r="CY214" i="3"/>
  <c r="CZ214" i="3"/>
  <c r="DA214" i="3"/>
  <c r="DB214" i="3"/>
  <c r="DC214" i="3"/>
  <c r="A215" i="3"/>
  <c r="CY215" i="3"/>
  <c r="CZ215" i="3"/>
  <c r="DB215" i="3" s="1"/>
  <c r="DA215" i="3"/>
  <c r="DC215" i="3"/>
  <c r="A216" i="3"/>
  <c r="CY216" i="3"/>
  <c r="CZ216" i="3"/>
  <c r="DB216" i="3" s="1"/>
  <c r="DA216" i="3"/>
  <c r="DC216" i="3"/>
  <c r="A217" i="3"/>
  <c r="CY217" i="3"/>
  <c r="CZ217" i="3"/>
  <c r="DB217" i="3" s="1"/>
  <c r="DA217" i="3"/>
  <c r="DC217" i="3"/>
  <c r="A218" i="3"/>
  <c r="CY218" i="3"/>
  <c r="CZ218" i="3"/>
  <c r="DA218" i="3"/>
  <c r="DB218" i="3"/>
  <c r="DC218" i="3"/>
  <c r="A219" i="3"/>
  <c r="CY219" i="3"/>
  <c r="CZ219" i="3"/>
  <c r="DA219" i="3"/>
  <c r="DB219" i="3"/>
  <c r="DC219" i="3"/>
  <c r="A220" i="3"/>
  <c r="CY220" i="3"/>
  <c r="CZ220" i="3"/>
  <c r="DB220" i="3" s="1"/>
  <c r="DA220" i="3"/>
  <c r="DC220" i="3"/>
  <c r="A221" i="3"/>
  <c r="CY221" i="3"/>
  <c r="CZ221" i="3"/>
  <c r="DA221" i="3"/>
  <c r="DB221" i="3"/>
  <c r="DC221" i="3"/>
  <c r="A222" i="3"/>
  <c r="CY222" i="3"/>
  <c r="CZ222" i="3"/>
  <c r="DA222" i="3"/>
  <c r="DB222" i="3"/>
  <c r="DC222" i="3"/>
  <c r="A223" i="3"/>
  <c r="CY223" i="3"/>
  <c r="CZ223" i="3"/>
  <c r="DB223" i="3" s="1"/>
  <c r="DA223" i="3"/>
  <c r="DC223" i="3"/>
  <c r="A224" i="3"/>
  <c r="CY224" i="3"/>
  <c r="CZ224" i="3"/>
  <c r="DB224" i="3" s="1"/>
  <c r="DA224" i="3"/>
  <c r="DC224" i="3"/>
  <c r="A225" i="3"/>
  <c r="CY225" i="3"/>
  <c r="CZ225" i="3"/>
  <c r="DB225" i="3" s="1"/>
  <c r="DA225" i="3"/>
  <c r="DC225" i="3"/>
  <c r="A226" i="3"/>
  <c r="CY226" i="3"/>
  <c r="CZ226" i="3"/>
  <c r="DA226" i="3"/>
  <c r="DB226" i="3"/>
  <c r="DC226" i="3"/>
  <c r="A227" i="3"/>
  <c r="CY227" i="3"/>
  <c r="CZ227" i="3"/>
  <c r="DA227" i="3"/>
  <c r="DB227" i="3"/>
  <c r="DC227" i="3"/>
  <c r="A228" i="3"/>
  <c r="CY228" i="3"/>
  <c r="CZ228" i="3"/>
  <c r="DB228" i="3" s="1"/>
  <c r="DA228" i="3"/>
  <c r="DC228" i="3"/>
  <c r="A229" i="3"/>
  <c r="CY229" i="3"/>
  <c r="CZ229" i="3"/>
  <c r="DB229" i="3" s="1"/>
  <c r="DA229" i="3"/>
  <c r="DC229" i="3"/>
  <c r="A230" i="3"/>
  <c r="CY230" i="3"/>
  <c r="CZ230" i="3"/>
  <c r="DA230" i="3"/>
  <c r="DB230" i="3"/>
  <c r="DC230" i="3"/>
  <c r="A231" i="3"/>
  <c r="CY231" i="3"/>
  <c r="CZ231" i="3"/>
  <c r="DB231" i="3" s="1"/>
  <c r="DA231" i="3"/>
  <c r="DC231" i="3"/>
  <c r="A232" i="3"/>
  <c r="CY232" i="3"/>
  <c r="CZ232" i="3"/>
  <c r="DB232" i="3" s="1"/>
  <c r="DA232" i="3"/>
  <c r="DC232" i="3"/>
  <c r="A233" i="3"/>
  <c r="CY233" i="3"/>
  <c r="CZ233" i="3"/>
  <c r="DB233" i="3" s="1"/>
  <c r="DA233" i="3"/>
  <c r="DC233" i="3"/>
  <c r="A234" i="3"/>
  <c r="CY234" i="3"/>
  <c r="CZ234" i="3"/>
  <c r="DA234" i="3"/>
  <c r="DB234" i="3"/>
  <c r="DC234" i="3"/>
  <c r="A235" i="3"/>
  <c r="CY235" i="3"/>
  <c r="CZ235" i="3"/>
  <c r="DA235" i="3"/>
  <c r="DB235" i="3"/>
  <c r="DC235" i="3"/>
  <c r="A236" i="3"/>
  <c r="CY236" i="3"/>
  <c r="CZ236" i="3"/>
  <c r="DB236" i="3" s="1"/>
  <c r="DA236" i="3"/>
  <c r="DC236" i="3"/>
  <c r="A237" i="3"/>
  <c r="CY237" i="3"/>
  <c r="CZ237" i="3"/>
  <c r="DA237" i="3"/>
  <c r="DB237" i="3"/>
  <c r="DC237" i="3"/>
  <c r="A238" i="3"/>
  <c r="CY238" i="3"/>
  <c r="CZ238" i="3"/>
  <c r="DA238" i="3"/>
  <c r="DB238" i="3"/>
  <c r="DC238" i="3"/>
  <c r="A239" i="3"/>
  <c r="CY239" i="3"/>
  <c r="CZ239" i="3"/>
  <c r="DA239" i="3"/>
  <c r="DB239" i="3"/>
  <c r="DC239" i="3"/>
  <c r="A240" i="3"/>
  <c r="CY240" i="3"/>
  <c r="CZ240" i="3"/>
  <c r="DB240" i="3" s="1"/>
  <c r="DA240" i="3"/>
  <c r="DC240" i="3"/>
  <c r="A241" i="3"/>
  <c r="CY241" i="3"/>
  <c r="CZ241" i="3"/>
  <c r="DA241" i="3"/>
  <c r="DB241" i="3"/>
  <c r="DC241" i="3"/>
  <c r="A242" i="3"/>
  <c r="CY242" i="3"/>
  <c r="CZ242" i="3"/>
  <c r="DA242" i="3"/>
  <c r="DB242" i="3"/>
  <c r="DC242" i="3"/>
  <c r="A243" i="3"/>
  <c r="CY243" i="3"/>
  <c r="CZ243" i="3"/>
  <c r="DB243" i="3" s="1"/>
  <c r="DA243" i="3"/>
  <c r="DC243" i="3"/>
  <c r="A244" i="3"/>
  <c r="CY244" i="3"/>
  <c r="CZ244" i="3"/>
  <c r="DB244" i="3" s="1"/>
  <c r="DA244" i="3"/>
  <c r="DC244" i="3"/>
  <c r="A245" i="3"/>
  <c r="CX245" i="3"/>
  <c r="CY245" i="3"/>
  <c r="CZ245" i="3"/>
  <c r="DB245" i="3" s="1"/>
  <c r="DA245" i="3"/>
  <c r="DC245" i="3"/>
  <c r="A246" i="3"/>
  <c r="CX246" i="3"/>
  <c r="CY246" i="3"/>
  <c r="CZ246" i="3"/>
  <c r="DA246" i="3"/>
  <c r="DB246" i="3"/>
  <c r="DC246" i="3"/>
  <c r="A247" i="3"/>
  <c r="CX247" i="3"/>
  <c r="CY247" i="3"/>
  <c r="CZ247" i="3"/>
  <c r="DA247" i="3"/>
  <c r="DB247" i="3"/>
  <c r="DC247" i="3"/>
  <c r="A248" i="3"/>
  <c r="CX248" i="3"/>
  <c r="CY248" i="3"/>
  <c r="CZ248" i="3"/>
  <c r="DB248" i="3" s="1"/>
  <c r="DA248" i="3"/>
  <c r="DC248" i="3"/>
  <c r="A249" i="3"/>
  <c r="CX249" i="3"/>
  <c r="CY249" i="3"/>
  <c r="CZ249" i="3"/>
  <c r="DB249" i="3" s="1"/>
  <c r="DA249" i="3"/>
  <c r="DC249" i="3"/>
  <c r="A250" i="3"/>
  <c r="CX250" i="3"/>
  <c r="CY250" i="3"/>
  <c r="CZ250" i="3"/>
  <c r="DA250" i="3"/>
  <c r="DB250" i="3"/>
  <c r="DC250" i="3"/>
  <c r="A251" i="3"/>
  <c r="CY251" i="3"/>
  <c r="CZ251" i="3"/>
  <c r="DA251" i="3"/>
  <c r="DB251" i="3"/>
  <c r="DC251" i="3"/>
  <c r="A252" i="3"/>
  <c r="CY252" i="3"/>
  <c r="CZ252" i="3"/>
  <c r="DB252" i="3" s="1"/>
  <c r="DA252" i="3"/>
  <c r="DC252" i="3"/>
  <c r="A253" i="3"/>
  <c r="CX253" i="3"/>
  <c r="CY253" i="3"/>
  <c r="CZ253" i="3"/>
  <c r="DA253" i="3"/>
  <c r="DB253" i="3"/>
  <c r="DC253" i="3"/>
  <c r="A254" i="3"/>
  <c r="CX254" i="3"/>
  <c r="CY254" i="3"/>
  <c r="CZ254" i="3"/>
  <c r="DA254" i="3"/>
  <c r="DB254" i="3"/>
  <c r="DC25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R24" i="1"/>
  <c r="CZ24" i="1" s="1"/>
  <c r="Y24" i="1" s="1"/>
  <c r="AC24" i="1"/>
  <c r="AD24" i="1"/>
  <c r="AB24" i="1" s="1"/>
  <c r="AE24" i="1"/>
  <c r="AF24" i="1"/>
  <c r="CT24" i="1" s="1"/>
  <c r="S24" i="1" s="1"/>
  <c r="CY24" i="1" s="1"/>
  <c r="X24" i="1" s="1"/>
  <c r="AG24" i="1"/>
  <c r="AH24" i="1"/>
  <c r="CV24" i="1" s="1"/>
  <c r="U24" i="1" s="1"/>
  <c r="AI24" i="1"/>
  <c r="AJ24" i="1"/>
  <c r="CX24" i="1" s="1"/>
  <c r="W24" i="1" s="1"/>
  <c r="CQ24" i="1"/>
  <c r="P24" i="1" s="1"/>
  <c r="CP24" i="1" s="1"/>
  <c r="O24" i="1" s="1"/>
  <c r="CR24" i="1"/>
  <c r="Q24" i="1" s="1"/>
  <c r="CS24" i="1"/>
  <c r="CU24" i="1"/>
  <c r="T24" i="1" s="1"/>
  <c r="CW24" i="1"/>
  <c r="V24" i="1" s="1"/>
  <c r="FR24" i="1"/>
  <c r="GL24" i="1"/>
  <c r="GN24" i="1"/>
  <c r="GP24" i="1"/>
  <c r="GV24" i="1"/>
  <c r="HC24" i="1"/>
  <c r="GX24" i="1" s="1"/>
  <c r="C25" i="1"/>
  <c r="D25" i="1"/>
  <c r="R25" i="1"/>
  <c r="AC25" i="1"/>
  <c r="AB25" i="1" s="1"/>
  <c r="AD25" i="1"/>
  <c r="CR25" i="1" s="1"/>
  <c r="Q25" i="1" s="1"/>
  <c r="AE25" i="1"/>
  <c r="AF25" i="1"/>
  <c r="AG25" i="1"/>
  <c r="AH25" i="1"/>
  <c r="CV25" i="1" s="1"/>
  <c r="U25" i="1" s="1"/>
  <c r="AI25" i="1"/>
  <c r="AJ25" i="1"/>
  <c r="CX25" i="1" s="1"/>
  <c r="W25" i="1" s="1"/>
  <c r="CQ25" i="1"/>
  <c r="P25" i="1" s="1"/>
  <c r="CS25" i="1"/>
  <c r="CT25" i="1"/>
  <c r="S25" i="1" s="1"/>
  <c r="CU25" i="1"/>
  <c r="T25" i="1" s="1"/>
  <c r="CW25" i="1"/>
  <c r="V25" i="1" s="1"/>
  <c r="FR25" i="1"/>
  <c r="GL25" i="1"/>
  <c r="GN25" i="1"/>
  <c r="GP25" i="1"/>
  <c r="GV25" i="1"/>
  <c r="HC25" i="1"/>
  <c r="GX25" i="1" s="1"/>
  <c r="C26" i="1"/>
  <c r="D26" i="1"/>
  <c r="R26" i="1"/>
  <c r="CZ26" i="1" s="1"/>
  <c r="Y26" i="1" s="1"/>
  <c r="T26" i="1"/>
  <c r="AC26" i="1"/>
  <c r="AD26" i="1"/>
  <c r="AB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R26" i="1"/>
  <c r="Q26" i="1" s="1"/>
  <c r="CS26" i="1"/>
  <c r="CU26" i="1"/>
  <c r="CW26" i="1"/>
  <c r="V26" i="1" s="1"/>
  <c r="CY26" i="1"/>
  <c r="X26" i="1" s="1"/>
  <c r="FR26" i="1"/>
  <c r="GL26" i="1"/>
  <c r="GN26" i="1"/>
  <c r="GP26" i="1"/>
  <c r="GV26" i="1"/>
  <c r="HC26" i="1" s="1"/>
  <c r="GX26" i="1" s="1"/>
  <c r="C27" i="1"/>
  <c r="D27" i="1"/>
  <c r="S27" i="1"/>
  <c r="W27" i="1"/>
  <c r="AC27" i="1"/>
  <c r="AD27" i="1"/>
  <c r="CR27" i="1" s="1"/>
  <c r="Q27" i="1" s="1"/>
  <c r="AE27" i="1"/>
  <c r="AF27" i="1"/>
  <c r="AG27" i="1"/>
  <c r="AH27" i="1"/>
  <c r="CV27" i="1" s="1"/>
  <c r="U27" i="1" s="1"/>
  <c r="AI27" i="1"/>
  <c r="AJ27" i="1"/>
  <c r="CQ27" i="1"/>
  <c r="P27" i="1" s="1"/>
  <c r="CS27" i="1"/>
  <c r="R27" i="1" s="1"/>
  <c r="CT27" i="1"/>
  <c r="CU27" i="1"/>
  <c r="T27" i="1" s="1"/>
  <c r="CW27" i="1"/>
  <c r="V27" i="1" s="1"/>
  <c r="CX27" i="1"/>
  <c r="FR27" i="1"/>
  <c r="GL27" i="1"/>
  <c r="GO27" i="1"/>
  <c r="GP27" i="1"/>
  <c r="GV27" i="1"/>
  <c r="HC27" i="1" s="1"/>
  <c r="GX27" i="1" s="1"/>
  <c r="C28" i="1"/>
  <c r="D28" i="1"/>
  <c r="AB28" i="1"/>
  <c r="AC28" i="1"/>
  <c r="AE28" i="1"/>
  <c r="AD28" i="1" s="1"/>
  <c r="CR28" i="1" s="1"/>
  <c r="Q28" i="1" s="1"/>
  <c r="AF28" i="1"/>
  <c r="CT28" i="1" s="1"/>
  <c r="S28" i="1" s="1"/>
  <c r="CZ28" i="1" s="1"/>
  <c r="Y28" i="1" s="1"/>
  <c r="AG28" i="1"/>
  <c r="AH28" i="1"/>
  <c r="AI28" i="1"/>
  <c r="CW28" i="1" s="1"/>
  <c r="V28" i="1" s="1"/>
  <c r="AJ28" i="1"/>
  <c r="CX28" i="1" s="1"/>
  <c r="W28" i="1" s="1"/>
  <c r="CQ28" i="1"/>
  <c r="P28" i="1" s="1"/>
  <c r="CS28" i="1"/>
  <c r="R28" i="1" s="1"/>
  <c r="CU28" i="1"/>
  <c r="T28" i="1" s="1"/>
  <c r="CV28" i="1"/>
  <c r="U28" i="1" s="1"/>
  <c r="CY28" i="1"/>
  <c r="X28" i="1" s="1"/>
  <c r="FR28" i="1"/>
  <c r="GL28" i="1"/>
  <c r="GN28" i="1"/>
  <c r="GP28" i="1"/>
  <c r="GV28" i="1"/>
  <c r="HC28" i="1" s="1"/>
  <c r="GX28" i="1" s="1"/>
  <c r="I29" i="1"/>
  <c r="W29" i="1"/>
  <c r="AC29" i="1"/>
  <c r="AD29" i="1"/>
  <c r="CR29" i="1" s="1"/>
  <c r="Q29" i="1" s="1"/>
  <c r="AE29" i="1"/>
  <c r="CS29" i="1" s="1"/>
  <c r="R29" i="1" s="1"/>
  <c r="AF29" i="1"/>
  <c r="AG29" i="1"/>
  <c r="CU29" i="1" s="1"/>
  <c r="T29" i="1" s="1"/>
  <c r="AH29" i="1"/>
  <c r="CV29" i="1" s="1"/>
  <c r="U29" i="1" s="1"/>
  <c r="AI29" i="1"/>
  <c r="CW29" i="1" s="1"/>
  <c r="V29" i="1" s="1"/>
  <c r="AJ29" i="1"/>
  <c r="CQ29" i="1"/>
  <c r="P29" i="1" s="1"/>
  <c r="CT29" i="1"/>
  <c r="S29" i="1" s="1"/>
  <c r="CX29" i="1"/>
  <c r="CY29" i="1"/>
  <c r="X29" i="1" s="1"/>
  <c r="CZ29" i="1"/>
  <c r="Y29" i="1" s="1"/>
  <c r="GL29" i="1"/>
  <c r="GN29" i="1"/>
  <c r="GO29" i="1"/>
  <c r="GP29" i="1"/>
  <c r="GV29" i="1"/>
  <c r="HC29" i="1" s="1"/>
  <c r="GX29" i="1"/>
  <c r="C30" i="1"/>
  <c r="D30" i="1"/>
  <c r="R30" i="1"/>
  <c r="AC30" i="1"/>
  <c r="AE30" i="1"/>
  <c r="CS30" i="1" s="1"/>
  <c r="AF30" i="1"/>
  <c r="AG30" i="1"/>
  <c r="AH30" i="1"/>
  <c r="AI30" i="1"/>
  <c r="CW30" i="1" s="1"/>
  <c r="V30" i="1" s="1"/>
  <c r="AJ30" i="1"/>
  <c r="CQ30" i="1"/>
  <c r="P30" i="1" s="1"/>
  <c r="CT30" i="1"/>
  <c r="S30" i="1" s="1"/>
  <c r="CU30" i="1"/>
  <c r="T30" i="1" s="1"/>
  <c r="CV30" i="1"/>
  <c r="U30" i="1" s="1"/>
  <c r="CX30" i="1"/>
  <c r="W30" i="1" s="1"/>
  <c r="FR30" i="1"/>
  <c r="GL30" i="1"/>
  <c r="GN30" i="1"/>
  <c r="GP30" i="1"/>
  <c r="GV30" i="1"/>
  <c r="HC30" i="1" s="1"/>
  <c r="GX30" i="1"/>
  <c r="I31" i="1"/>
  <c r="R31" i="1"/>
  <c r="AC31" i="1"/>
  <c r="AB31" i="1" s="1"/>
  <c r="AD31" i="1"/>
  <c r="CR31" i="1" s="1"/>
  <c r="Q31" i="1" s="1"/>
  <c r="AE31" i="1"/>
  <c r="AF31" i="1"/>
  <c r="AG31" i="1"/>
  <c r="AH31" i="1"/>
  <c r="CV31" i="1" s="1"/>
  <c r="U31" i="1" s="1"/>
  <c r="AI31" i="1"/>
  <c r="AJ31" i="1"/>
  <c r="CX31" i="1" s="1"/>
  <c r="W31" i="1" s="1"/>
  <c r="CQ31" i="1"/>
  <c r="P31" i="1" s="1"/>
  <c r="CS31" i="1"/>
  <c r="CT31" i="1"/>
  <c r="S31" i="1" s="1"/>
  <c r="CU31" i="1"/>
  <c r="T31" i="1" s="1"/>
  <c r="CW31" i="1"/>
  <c r="V31" i="1" s="1"/>
  <c r="CY31" i="1"/>
  <c r="X31" i="1" s="1"/>
  <c r="CZ31" i="1"/>
  <c r="Y31" i="1" s="1"/>
  <c r="GL31" i="1"/>
  <c r="GN31" i="1"/>
  <c r="GO31" i="1"/>
  <c r="GP31" i="1"/>
  <c r="GV31" i="1"/>
  <c r="HC31" i="1"/>
  <c r="GX31" i="1" s="1"/>
  <c r="C32" i="1"/>
  <c r="D32" i="1"/>
  <c r="I32" i="1"/>
  <c r="U32" i="1"/>
  <c r="AC32" i="1"/>
  <c r="CQ32" i="1" s="1"/>
  <c r="P32" i="1" s="1"/>
  <c r="AE32" i="1"/>
  <c r="CS32" i="1" s="1"/>
  <c r="R32" i="1" s="1"/>
  <c r="AF32" i="1"/>
  <c r="AG32" i="1"/>
  <c r="AH32" i="1"/>
  <c r="AI32" i="1"/>
  <c r="CW32" i="1" s="1"/>
  <c r="V32" i="1" s="1"/>
  <c r="AJ32" i="1"/>
  <c r="CT32" i="1"/>
  <c r="S32" i="1" s="1"/>
  <c r="CU32" i="1"/>
  <c r="T32" i="1" s="1"/>
  <c r="CV32" i="1"/>
  <c r="CX32" i="1"/>
  <c r="W32" i="1" s="1"/>
  <c r="FR32" i="1"/>
  <c r="GL32" i="1"/>
  <c r="GN32" i="1"/>
  <c r="GP32" i="1"/>
  <c r="GV32" i="1"/>
  <c r="HC32" i="1" s="1"/>
  <c r="GX32" i="1"/>
  <c r="I33" i="1"/>
  <c r="S33" i="1"/>
  <c r="AC33" i="1"/>
  <c r="AB33" i="1" s="1"/>
  <c r="AD33" i="1"/>
  <c r="CR33" i="1" s="1"/>
  <c r="AE33" i="1"/>
  <c r="AF33" i="1"/>
  <c r="AG33" i="1"/>
  <c r="AH33" i="1"/>
  <c r="CV33" i="1" s="1"/>
  <c r="AI33" i="1"/>
  <c r="AJ33" i="1"/>
  <c r="CQ33" i="1"/>
  <c r="P33" i="1" s="1"/>
  <c r="CS33" i="1"/>
  <c r="R33" i="1" s="1"/>
  <c r="CT33" i="1"/>
  <c r="CU33" i="1"/>
  <c r="T33" i="1" s="1"/>
  <c r="CW33" i="1"/>
  <c r="V33" i="1" s="1"/>
  <c r="CX33" i="1"/>
  <c r="W33" i="1" s="1"/>
  <c r="FR33" i="1"/>
  <c r="GL33" i="1"/>
  <c r="GN33" i="1"/>
  <c r="GP33" i="1"/>
  <c r="GV33" i="1"/>
  <c r="HC33" i="1" s="1"/>
  <c r="GX33" i="1" s="1"/>
  <c r="C34" i="1"/>
  <c r="D34" i="1"/>
  <c r="I34" i="1"/>
  <c r="S34" i="1"/>
  <c r="CZ34" i="1" s="1"/>
  <c r="Y34" i="1" s="1"/>
  <c r="AC34" i="1"/>
  <c r="AE34" i="1"/>
  <c r="CS34" i="1" s="1"/>
  <c r="R34" i="1" s="1"/>
  <c r="AF34" i="1"/>
  <c r="AG34" i="1"/>
  <c r="AH34" i="1"/>
  <c r="AI34" i="1"/>
  <c r="CW34" i="1" s="1"/>
  <c r="V34" i="1" s="1"/>
  <c r="AJ34" i="1"/>
  <c r="CQ34" i="1"/>
  <c r="P34" i="1" s="1"/>
  <c r="CT34" i="1"/>
  <c r="CU34" i="1"/>
  <c r="T34" i="1" s="1"/>
  <c r="CV34" i="1"/>
  <c r="U34" i="1" s="1"/>
  <c r="CX34" i="1"/>
  <c r="W34" i="1" s="1"/>
  <c r="FR34" i="1"/>
  <c r="GL34" i="1"/>
  <c r="GN34" i="1"/>
  <c r="GP34" i="1"/>
  <c r="GV34" i="1"/>
  <c r="HC34" i="1" s="1"/>
  <c r="GX34" i="1" s="1"/>
  <c r="I35" i="1"/>
  <c r="V35" i="1"/>
  <c r="AC35" i="1"/>
  <c r="AB35" i="1" s="1"/>
  <c r="AD35" i="1"/>
  <c r="CR35" i="1" s="1"/>
  <c r="AE35" i="1"/>
  <c r="AF35" i="1"/>
  <c r="AG35" i="1"/>
  <c r="AH35" i="1"/>
  <c r="CV35" i="1" s="1"/>
  <c r="AI35" i="1"/>
  <c r="AJ35" i="1"/>
  <c r="CX35" i="1" s="1"/>
  <c r="W35" i="1" s="1"/>
  <c r="CS35" i="1"/>
  <c r="R35" i="1" s="1"/>
  <c r="CT35" i="1"/>
  <c r="S35" i="1" s="1"/>
  <c r="CU35" i="1"/>
  <c r="T35" i="1" s="1"/>
  <c r="CW35" i="1"/>
  <c r="FR35" i="1"/>
  <c r="GL35" i="1"/>
  <c r="GN35" i="1"/>
  <c r="GP35" i="1"/>
  <c r="GV35" i="1"/>
  <c r="HC35" i="1"/>
  <c r="GX35" i="1" s="1"/>
  <c r="C36" i="1"/>
  <c r="D36" i="1"/>
  <c r="I36" i="1"/>
  <c r="U36" i="1"/>
  <c r="AC36" i="1"/>
  <c r="CQ36" i="1" s="1"/>
  <c r="P36" i="1" s="1"/>
  <c r="AE36" i="1"/>
  <c r="CS36" i="1" s="1"/>
  <c r="R36" i="1" s="1"/>
  <c r="AF36" i="1"/>
  <c r="AG36" i="1"/>
  <c r="AH36" i="1"/>
  <c r="AI36" i="1"/>
  <c r="CW36" i="1" s="1"/>
  <c r="V36" i="1" s="1"/>
  <c r="AJ36" i="1"/>
  <c r="CT36" i="1"/>
  <c r="S36" i="1" s="1"/>
  <c r="CU36" i="1"/>
  <c r="T36" i="1" s="1"/>
  <c r="CV36" i="1"/>
  <c r="CX36" i="1"/>
  <c r="W36" i="1" s="1"/>
  <c r="FR36" i="1"/>
  <c r="GL36" i="1"/>
  <c r="GN36" i="1"/>
  <c r="GP36" i="1"/>
  <c r="GV36" i="1"/>
  <c r="HC36" i="1" s="1"/>
  <c r="GX36" i="1" s="1"/>
  <c r="I37" i="1"/>
  <c r="S37" i="1"/>
  <c r="CY37" i="1" s="1"/>
  <c r="X37" i="1" s="1"/>
  <c r="AC37" i="1"/>
  <c r="AB37" i="1" s="1"/>
  <c r="AD37" i="1"/>
  <c r="CR37" i="1" s="1"/>
  <c r="AE37" i="1"/>
  <c r="AF37" i="1"/>
  <c r="AG37" i="1"/>
  <c r="AH37" i="1"/>
  <c r="CV37" i="1" s="1"/>
  <c r="AI37" i="1"/>
  <c r="AJ37" i="1"/>
  <c r="CQ37" i="1"/>
  <c r="P37" i="1" s="1"/>
  <c r="CS37" i="1"/>
  <c r="R37" i="1" s="1"/>
  <c r="CT37" i="1"/>
  <c r="CU37" i="1"/>
  <c r="T37" i="1" s="1"/>
  <c r="CW37" i="1"/>
  <c r="V37" i="1" s="1"/>
  <c r="CX37" i="1"/>
  <c r="W37" i="1" s="1"/>
  <c r="FR37" i="1"/>
  <c r="GL37" i="1"/>
  <c r="GN37" i="1"/>
  <c r="GP37" i="1"/>
  <c r="GV37" i="1"/>
  <c r="HC37" i="1" s="1"/>
  <c r="GX37" i="1" s="1"/>
  <c r="C38" i="1"/>
  <c r="D38" i="1"/>
  <c r="I38" i="1"/>
  <c r="S38" i="1"/>
  <c r="CZ38" i="1" s="1"/>
  <c r="Y38" i="1" s="1"/>
  <c r="AC38" i="1"/>
  <c r="AE38" i="1"/>
  <c r="CS38" i="1" s="1"/>
  <c r="R38" i="1" s="1"/>
  <c r="AF38" i="1"/>
  <c r="AG38" i="1"/>
  <c r="AH38" i="1"/>
  <c r="AI38" i="1"/>
  <c r="CW38" i="1" s="1"/>
  <c r="V38" i="1" s="1"/>
  <c r="AJ38" i="1"/>
  <c r="CQ38" i="1"/>
  <c r="P38" i="1" s="1"/>
  <c r="CT38" i="1"/>
  <c r="CU38" i="1"/>
  <c r="T38" i="1" s="1"/>
  <c r="CV38" i="1"/>
  <c r="U38" i="1" s="1"/>
  <c r="CX38" i="1"/>
  <c r="W38" i="1" s="1"/>
  <c r="FR38" i="1"/>
  <c r="GL38" i="1"/>
  <c r="GN38" i="1"/>
  <c r="GP38" i="1"/>
  <c r="GV38" i="1"/>
  <c r="HC38" i="1" s="1"/>
  <c r="GX38" i="1" s="1"/>
  <c r="I39" i="1"/>
  <c r="V39" i="1"/>
  <c r="AC39" i="1"/>
  <c r="AB39" i="1" s="1"/>
  <c r="AD39" i="1"/>
  <c r="CR39" i="1" s="1"/>
  <c r="AE39" i="1"/>
  <c r="AF39" i="1"/>
  <c r="AG39" i="1"/>
  <c r="AH39" i="1"/>
  <c r="CV39" i="1" s="1"/>
  <c r="AI39" i="1"/>
  <c r="AJ39" i="1"/>
  <c r="CS39" i="1"/>
  <c r="R39" i="1" s="1"/>
  <c r="CT39" i="1"/>
  <c r="S39" i="1" s="1"/>
  <c r="CU39" i="1"/>
  <c r="T39" i="1" s="1"/>
  <c r="CW39" i="1"/>
  <c r="CX39" i="1"/>
  <c r="W39" i="1" s="1"/>
  <c r="FR39" i="1"/>
  <c r="GL39" i="1"/>
  <c r="GN39" i="1"/>
  <c r="GP39" i="1"/>
  <c r="GV39" i="1"/>
  <c r="HC39" i="1" s="1"/>
  <c r="GX39" i="1" s="1"/>
  <c r="C40" i="1"/>
  <c r="D40" i="1"/>
  <c r="I40" i="1"/>
  <c r="U40" i="1"/>
  <c r="AC40" i="1"/>
  <c r="CQ40" i="1" s="1"/>
  <c r="P40" i="1" s="1"/>
  <c r="AE40" i="1"/>
  <c r="CS40" i="1" s="1"/>
  <c r="R40" i="1" s="1"/>
  <c r="AF40" i="1"/>
  <c r="AG40" i="1"/>
  <c r="AH40" i="1"/>
  <c r="AI40" i="1"/>
  <c r="CW40" i="1" s="1"/>
  <c r="V40" i="1" s="1"/>
  <c r="AJ40" i="1"/>
  <c r="CT40" i="1"/>
  <c r="S40" i="1" s="1"/>
  <c r="CU40" i="1"/>
  <c r="T40" i="1" s="1"/>
  <c r="CV40" i="1"/>
  <c r="CX40" i="1"/>
  <c r="W40" i="1" s="1"/>
  <c r="FR40" i="1"/>
  <c r="GL40" i="1"/>
  <c r="GN40" i="1"/>
  <c r="GP40" i="1"/>
  <c r="GV40" i="1"/>
  <c r="HC40" i="1" s="1"/>
  <c r="GX40" i="1" s="1"/>
  <c r="I41" i="1"/>
  <c r="V41" i="1" s="1"/>
  <c r="S41" i="1"/>
  <c r="AC41" i="1"/>
  <c r="CQ41" i="1" s="1"/>
  <c r="P41" i="1" s="1"/>
  <c r="AD41" i="1"/>
  <c r="CR41" i="1" s="1"/>
  <c r="AE41" i="1"/>
  <c r="AF41" i="1"/>
  <c r="AG41" i="1"/>
  <c r="AH41" i="1"/>
  <c r="CV41" i="1" s="1"/>
  <c r="AI41" i="1"/>
  <c r="AJ41" i="1"/>
  <c r="CS41" i="1"/>
  <c r="R41" i="1" s="1"/>
  <c r="CT41" i="1"/>
  <c r="CU41" i="1"/>
  <c r="T41" i="1" s="1"/>
  <c r="CW41" i="1"/>
  <c r="CX41" i="1"/>
  <c r="W41" i="1" s="1"/>
  <c r="FR41" i="1"/>
  <c r="GL41" i="1"/>
  <c r="GN41" i="1"/>
  <c r="GP41" i="1"/>
  <c r="GV41" i="1"/>
  <c r="HC41" i="1" s="1"/>
  <c r="GX41" i="1" s="1"/>
  <c r="C42" i="1"/>
  <c r="D42" i="1"/>
  <c r="I42" i="1"/>
  <c r="S42" i="1"/>
  <c r="CZ42" i="1" s="1"/>
  <c r="Y42" i="1" s="1"/>
  <c r="U42" i="1"/>
  <c r="AC42" i="1"/>
  <c r="CQ42" i="1" s="1"/>
  <c r="P42" i="1" s="1"/>
  <c r="AE42" i="1"/>
  <c r="CS42" i="1" s="1"/>
  <c r="R42" i="1" s="1"/>
  <c r="AF42" i="1"/>
  <c r="AG42" i="1"/>
  <c r="AH42" i="1"/>
  <c r="AI42" i="1"/>
  <c r="CW42" i="1" s="1"/>
  <c r="V42" i="1" s="1"/>
  <c r="AJ42" i="1"/>
  <c r="CT42" i="1"/>
  <c r="CU42" i="1"/>
  <c r="T42" i="1" s="1"/>
  <c r="CV42" i="1"/>
  <c r="CX42" i="1"/>
  <c r="W42" i="1" s="1"/>
  <c r="FR42" i="1"/>
  <c r="GL42" i="1"/>
  <c r="GN42" i="1"/>
  <c r="GP42" i="1"/>
  <c r="GV42" i="1"/>
  <c r="HC42" i="1" s="1"/>
  <c r="GX42" i="1" s="1"/>
  <c r="I43" i="1"/>
  <c r="S43" i="1"/>
  <c r="V43" i="1"/>
  <c r="AC43" i="1"/>
  <c r="AD43" i="1"/>
  <c r="CR43" i="1" s="1"/>
  <c r="AE43" i="1"/>
  <c r="AF43" i="1"/>
  <c r="AG43" i="1"/>
  <c r="CU43" i="1" s="1"/>
  <c r="T43" i="1" s="1"/>
  <c r="AH43" i="1"/>
  <c r="CV43" i="1" s="1"/>
  <c r="AI43" i="1"/>
  <c r="AJ43" i="1"/>
  <c r="CS43" i="1"/>
  <c r="R43" i="1" s="1"/>
  <c r="CT43" i="1"/>
  <c r="CW43" i="1"/>
  <c r="CX43" i="1"/>
  <c r="W43" i="1" s="1"/>
  <c r="FR43" i="1"/>
  <c r="GL43" i="1"/>
  <c r="GN43" i="1"/>
  <c r="GP43" i="1"/>
  <c r="GV43" i="1"/>
  <c r="HC43" i="1" s="1"/>
  <c r="GX43" i="1" s="1"/>
  <c r="C44" i="1"/>
  <c r="D44" i="1"/>
  <c r="P44" i="1"/>
  <c r="R44" i="1"/>
  <c r="CZ44" i="1" s="1"/>
  <c r="Y44" i="1" s="1"/>
  <c r="AC44" i="1"/>
  <c r="AD44" i="1"/>
  <c r="AB44" i="1" s="1"/>
  <c r="AE44" i="1"/>
  <c r="AF44" i="1"/>
  <c r="CT44" i="1" s="1"/>
  <c r="S44" i="1" s="1"/>
  <c r="CY44" i="1" s="1"/>
  <c r="X44" i="1" s="1"/>
  <c r="AG44" i="1"/>
  <c r="AH44" i="1"/>
  <c r="CV44" i="1" s="1"/>
  <c r="U44" i="1" s="1"/>
  <c r="AI44" i="1"/>
  <c r="AJ44" i="1"/>
  <c r="CX44" i="1" s="1"/>
  <c r="W44" i="1" s="1"/>
  <c r="CQ44" i="1"/>
  <c r="CR44" i="1"/>
  <c r="Q44" i="1" s="1"/>
  <c r="CS44" i="1"/>
  <c r="CU44" i="1"/>
  <c r="T44" i="1" s="1"/>
  <c r="CW44" i="1"/>
  <c r="V44" i="1" s="1"/>
  <c r="FR44" i="1"/>
  <c r="GL44" i="1"/>
  <c r="GN44" i="1"/>
  <c r="GP44" i="1"/>
  <c r="GV44" i="1"/>
  <c r="GX44" i="1"/>
  <c r="HC44" i="1"/>
  <c r="I45" i="1"/>
  <c r="S45" i="1"/>
  <c r="U45" i="1"/>
  <c r="AC45" i="1"/>
  <c r="CQ45" i="1" s="1"/>
  <c r="P45" i="1" s="1"/>
  <c r="AE45" i="1"/>
  <c r="AF45" i="1"/>
  <c r="AG45" i="1"/>
  <c r="AH45" i="1"/>
  <c r="AI45" i="1"/>
  <c r="CW45" i="1" s="1"/>
  <c r="V45" i="1" s="1"/>
  <c r="AJ45" i="1"/>
  <c r="CT45" i="1"/>
  <c r="CU45" i="1"/>
  <c r="T45" i="1" s="1"/>
  <c r="CV45" i="1"/>
  <c r="CX45" i="1"/>
  <c r="W45" i="1" s="1"/>
  <c r="FR45" i="1"/>
  <c r="GL45" i="1"/>
  <c r="GN45" i="1"/>
  <c r="GP45" i="1"/>
  <c r="GV45" i="1"/>
  <c r="HC45" i="1" s="1"/>
  <c r="GX45" i="1" s="1"/>
  <c r="I46" i="1"/>
  <c r="S46" i="1"/>
  <c r="V46" i="1"/>
  <c r="AC46" i="1"/>
  <c r="AD46" i="1"/>
  <c r="CR46" i="1" s="1"/>
  <c r="AE46" i="1"/>
  <c r="AF46" i="1"/>
  <c r="AG46" i="1"/>
  <c r="CU46" i="1" s="1"/>
  <c r="T46" i="1" s="1"/>
  <c r="AH46" i="1"/>
  <c r="CV46" i="1" s="1"/>
  <c r="AI46" i="1"/>
  <c r="AJ46" i="1"/>
  <c r="CS46" i="1"/>
  <c r="R46" i="1" s="1"/>
  <c r="CT46" i="1"/>
  <c r="CW46" i="1"/>
  <c r="CX46" i="1"/>
  <c r="W46" i="1" s="1"/>
  <c r="FR46" i="1"/>
  <c r="GL46" i="1"/>
  <c r="GN46" i="1"/>
  <c r="GP46" i="1"/>
  <c r="GV46" i="1"/>
  <c r="HC46" i="1" s="1"/>
  <c r="GX46" i="1" s="1"/>
  <c r="I47" i="1"/>
  <c r="V47" i="1" s="1"/>
  <c r="AC47" i="1"/>
  <c r="AE47" i="1"/>
  <c r="AD47" i="1" s="1"/>
  <c r="AF47" i="1"/>
  <c r="CT47" i="1" s="1"/>
  <c r="S47" i="1" s="1"/>
  <c r="AG47" i="1"/>
  <c r="AH47" i="1"/>
  <c r="AI47" i="1"/>
  <c r="AJ47" i="1"/>
  <c r="CX47" i="1" s="1"/>
  <c r="W47" i="1" s="1"/>
  <c r="CR47" i="1"/>
  <c r="Q47" i="1" s="1"/>
  <c r="CS47" i="1"/>
  <c r="CU47" i="1"/>
  <c r="CV47" i="1"/>
  <c r="U47" i="1" s="1"/>
  <c r="CW47" i="1"/>
  <c r="FR47" i="1"/>
  <c r="GL47" i="1"/>
  <c r="GN47" i="1"/>
  <c r="GP47" i="1"/>
  <c r="GV47" i="1"/>
  <c r="HC47" i="1"/>
  <c r="I48" i="1"/>
  <c r="P48" i="1"/>
  <c r="AC48" i="1"/>
  <c r="AD48" i="1"/>
  <c r="AB48" i="1" s="1"/>
  <c r="AE48" i="1"/>
  <c r="AF48" i="1"/>
  <c r="CT48" i="1" s="1"/>
  <c r="AG48" i="1"/>
  <c r="AH48" i="1"/>
  <c r="CV48" i="1" s="1"/>
  <c r="U48" i="1" s="1"/>
  <c r="AI48" i="1"/>
  <c r="AJ48" i="1"/>
  <c r="CX48" i="1" s="1"/>
  <c r="CQ48" i="1"/>
  <c r="CR48" i="1"/>
  <c r="Q48" i="1" s="1"/>
  <c r="CS48" i="1"/>
  <c r="R48" i="1" s="1"/>
  <c r="CU48" i="1"/>
  <c r="T48" i="1" s="1"/>
  <c r="CW48" i="1"/>
  <c r="V48" i="1" s="1"/>
  <c r="FR48" i="1"/>
  <c r="GL48" i="1"/>
  <c r="GN48" i="1"/>
  <c r="GP48" i="1"/>
  <c r="GV48" i="1"/>
  <c r="HC48" i="1" s="1"/>
  <c r="GX48" i="1" s="1"/>
  <c r="I49" i="1"/>
  <c r="S49" i="1"/>
  <c r="CY49" i="1" s="1"/>
  <c r="X49" i="1" s="1"/>
  <c r="T49" i="1"/>
  <c r="AC49" i="1"/>
  <c r="AE49" i="1"/>
  <c r="CS49" i="1" s="1"/>
  <c r="R49" i="1" s="1"/>
  <c r="AF49" i="1"/>
  <c r="AG49" i="1"/>
  <c r="AH49" i="1"/>
  <c r="AI49" i="1"/>
  <c r="CW49" i="1" s="1"/>
  <c r="V49" i="1" s="1"/>
  <c r="AJ49" i="1"/>
  <c r="CQ49" i="1"/>
  <c r="P49" i="1" s="1"/>
  <c r="CT49" i="1"/>
  <c r="CU49" i="1"/>
  <c r="CV49" i="1"/>
  <c r="U49" i="1" s="1"/>
  <c r="CX49" i="1"/>
  <c r="W49" i="1" s="1"/>
  <c r="FR49" i="1"/>
  <c r="GL49" i="1"/>
  <c r="GN49" i="1"/>
  <c r="GP49" i="1"/>
  <c r="GV49" i="1"/>
  <c r="HC49" i="1" s="1"/>
  <c r="GX49" i="1" s="1"/>
  <c r="C50" i="1"/>
  <c r="D50" i="1"/>
  <c r="AB50" i="1"/>
  <c r="AC50" i="1"/>
  <c r="CQ50" i="1" s="1"/>
  <c r="P50" i="1" s="1"/>
  <c r="AE50" i="1"/>
  <c r="AD50" i="1" s="1"/>
  <c r="AF50" i="1"/>
  <c r="AG50" i="1"/>
  <c r="CU50" i="1" s="1"/>
  <c r="T50" i="1" s="1"/>
  <c r="AH50" i="1"/>
  <c r="AI50" i="1"/>
  <c r="AJ50" i="1"/>
  <c r="CX50" i="1" s="1"/>
  <c r="W50" i="1" s="1"/>
  <c r="CR50" i="1"/>
  <c r="Q50" i="1" s="1"/>
  <c r="CP50" i="1" s="1"/>
  <c r="O50" i="1" s="1"/>
  <c r="CS50" i="1"/>
  <c r="R50" i="1" s="1"/>
  <c r="CT50" i="1"/>
  <c r="S50" i="1" s="1"/>
  <c r="CV50" i="1"/>
  <c r="U50" i="1" s="1"/>
  <c r="CW50" i="1"/>
  <c r="V50" i="1" s="1"/>
  <c r="FR50" i="1"/>
  <c r="GL50" i="1"/>
  <c r="GN50" i="1"/>
  <c r="GP50" i="1"/>
  <c r="GV50" i="1"/>
  <c r="HC50" i="1"/>
  <c r="GX50" i="1" s="1"/>
  <c r="I51" i="1"/>
  <c r="P51" i="1" s="1"/>
  <c r="T51" i="1"/>
  <c r="Y51" i="1"/>
  <c r="AC51" i="1"/>
  <c r="AE51" i="1"/>
  <c r="AD51" i="1" s="1"/>
  <c r="AF51" i="1"/>
  <c r="CT51" i="1" s="1"/>
  <c r="AG51" i="1"/>
  <c r="AH51" i="1"/>
  <c r="CV51" i="1" s="1"/>
  <c r="U51" i="1" s="1"/>
  <c r="AI51" i="1"/>
  <c r="CW51" i="1" s="1"/>
  <c r="V51" i="1" s="1"/>
  <c r="AJ51" i="1"/>
  <c r="CX51" i="1" s="1"/>
  <c r="CQ51" i="1"/>
  <c r="CS51" i="1"/>
  <c r="R51" i="1" s="1"/>
  <c r="CU51" i="1"/>
  <c r="CY51" i="1"/>
  <c r="X51" i="1" s="1"/>
  <c r="CZ51" i="1"/>
  <c r="GL51" i="1"/>
  <c r="GN51" i="1"/>
  <c r="GO51" i="1"/>
  <c r="GP51" i="1"/>
  <c r="GV51" i="1"/>
  <c r="HC51" i="1" s="1"/>
  <c r="GX51" i="1" s="1"/>
  <c r="I52" i="1"/>
  <c r="T52" i="1"/>
  <c r="U52" i="1"/>
  <c r="Y52" i="1"/>
  <c r="AC52" i="1"/>
  <c r="CQ52" i="1" s="1"/>
  <c r="P52" i="1" s="1"/>
  <c r="AE52" i="1"/>
  <c r="CS52" i="1" s="1"/>
  <c r="R52" i="1" s="1"/>
  <c r="AF52" i="1"/>
  <c r="AG52" i="1"/>
  <c r="AH52" i="1"/>
  <c r="AI52" i="1"/>
  <c r="CW52" i="1" s="1"/>
  <c r="V52" i="1" s="1"/>
  <c r="AJ52" i="1"/>
  <c r="CT52" i="1"/>
  <c r="S52" i="1" s="1"/>
  <c r="CU52" i="1"/>
  <c r="CV52" i="1"/>
  <c r="CX52" i="1"/>
  <c r="W52" i="1" s="1"/>
  <c r="CY52" i="1"/>
  <c r="X52" i="1" s="1"/>
  <c r="CZ52" i="1"/>
  <c r="GL52" i="1"/>
  <c r="GN52" i="1"/>
  <c r="GO52" i="1"/>
  <c r="GP52" i="1"/>
  <c r="GV52" i="1"/>
  <c r="HC52" i="1" s="1"/>
  <c r="GX52" i="1"/>
  <c r="C53" i="1"/>
  <c r="D53" i="1"/>
  <c r="AC53" i="1"/>
  <c r="CQ53" i="1" s="1"/>
  <c r="P53" i="1" s="1"/>
  <c r="AE53" i="1"/>
  <c r="AD53" i="1" s="1"/>
  <c r="AF53" i="1"/>
  <c r="AG53" i="1"/>
  <c r="CU53" i="1" s="1"/>
  <c r="T53" i="1" s="1"/>
  <c r="AH53" i="1"/>
  <c r="AI53" i="1"/>
  <c r="AJ53" i="1"/>
  <c r="CR53" i="1"/>
  <c r="Q53" i="1" s="1"/>
  <c r="CS53" i="1"/>
  <c r="R53" i="1" s="1"/>
  <c r="CT53" i="1"/>
  <c r="S53" i="1" s="1"/>
  <c r="CV53" i="1"/>
  <c r="U53" i="1" s="1"/>
  <c r="CW53" i="1"/>
  <c r="V53" i="1" s="1"/>
  <c r="CX53" i="1"/>
  <c r="W53" i="1" s="1"/>
  <c r="FR53" i="1"/>
  <c r="GL53" i="1"/>
  <c r="GN53" i="1"/>
  <c r="GP53" i="1"/>
  <c r="GV53" i="1"/>
  <c r="GX53" i="1"/>
  <c r="HC53" i="1"/>
  <c r="I54" i="1"/>
  <c r="P54" i="1"/>
  <c r="FR54" i="1" s="1"/>
  <c r="U54" i="1"/>
  <c r="AC54" i="1"/>
  <c r="AE54" i="1"/>
  <c r="AD54" i="1" s="1"/>
  <c r="AF54" i="1"/>
  <c r="CT54" i="1" s="1"/>
  <c r="S54" i="1" s="1"/>
  <c r="AG54" i="1"/>
  <c r="AH54" i="1"/>
  <c r="AI54" i="1"/>
  <c r="CW54" i="1" s="1"/>
  <c r="V54" i="1" s="1"/>
  <c r="AJ54" i="1"/>
  <c r="CX54" i="1" s="1"/>
  <c r="W54" i="1" s="1"/>
  <c r="CQ54" i="1"/>
  <c r="CS54" i="1"/>
  <c r="R54" i="1" s="1"/>
  <c r="CU54" i="1"/>
  <c r="T54" i="1" s="1"/>
  <c r="CV54" i="1"/>
  <c r="CY54" i="1"/>
  <c r="X54" i="1" s="1"/>
  <c r="CZ54" i="1"/>
  <c r="Y54" i="1" s="1"/>
  <c r="GL54" i="1"/>
  <c r="GN54" i="1"/>
  <c r="GO54" i="1"/>
  <c r="GP54" i="1"/>
  <c r="GV54" i="1"/>
  <c r="GX54" i="1"/>
  <c r="HC54" i="1"/>
  <c r="I55" i="1"/>
  <c r="U55" i="1"/>
  <c r="W55" i="1"/>
  <c r="AC55" i="1"/>
  <c r="AB55" i="1" s="1"/>
  <c r="AD55" i="1"/>
  <c r="CR55" i="1" s="1"/>
  <c r="Q55" i="1" s="1"/>
  <c r="AE55" i="1"/>
  <c r="CS55" i="1" s="1"/>
  <c r="R55" i="1" s="1"/>
  <c r="AF55" i="1"/>
  <c r="AG55" i="1"/>
  <c r="AH55" i="1"/>
  <c r="AI55" i="1"/>
  <c r="CW55" i="1" s="1"/>
  <c r="V55" i="1" s="1"/>
  <c r="AJ55" i="1"/>
  <c r="CT55" i="1"/>
  <c r="S55" i="1" s="1"/>
  <c r="CU55" i="1"/>
  <c r="T55" i="1" s="1"/>
  <c r="CV55" i="1"/>
  <c r="CX55" i="1"/>
  <c r="FR55" i="1"/>
  <c r="GL55" i="1"/>
  <c r="GN55" i="1"/>
  <c r="GP55" i="1"/>
  <c r="GV55" i="1"/>
  <c r="HC55" i="1" s="1"/>
  <c r="GX55" i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S56" i="1"/>
  <c r="R56" i="1" s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/>
  <c r="HC56" i="1"/>
  <c r="I57" i="1"/>
  <c r="Q57" i="1"/>
  <c r="R57" i="1"/>
  <c r="CZ57" i="1" s="1"/>
  <c r="Y57" i="1" s="1"/>
  <c r="V57" i="1"/>
  <c r="AC57" i="1"/>
  <c r="AD57" i="1"/>
  <c r="AB57" i="1" s="1"/>
  <c r="AE57" i="1"/>
  <c r="AF57" i="1"/>
  <c r="CT57" i="1" s="1"/>
  <c r="S57" i="1" s="1"/>
  <c r="CY57" i="1" s="1"/>
  <c r="X57" i="1" s="1"/>
  <c r="AG57" i="1"/>
  <c r="AH57" i="1"/>
  <c r="AI57" i="1"/>
  <c r="AJ57" i="1"/>
  <c r="CX57" i="1" s="1"/>
  <c r="W57" i="1" s="1"/>
  <c r="CQ57" i="1"/>
  <c r="P57" i="1" s="1"/>
  <c r="CP57" i="1" s="1"/>
  <c r="O57" i="1" s="1"/>
  <c r="CR57" i="1"/>
  <c r="CS57" i="1"/>
  <c r="CU57" i="1"/>
  <c r="T57" i="1" s="1"/>
  <c r="CV57" i="1"/>
  <c r="U57" i="1" s="1"/>
  <c r="CW57" i="1"/>
  <c r="FR57" i="1"/>
  <c r="GL57" i="1"/>
  <c r="GN57" i="1"/>
  <c r="GP57" i="1"/>
  <c r="GV57" i="1"/>
  <c r="HC57" i="1"/>
  <c r="GX57" i="1" s="1"/>
  <c r="I58" i="1"/>
  <c r="S58" i="1"/>
  <c r="CZ58" i="1" s="1"/>
  <c r="Y58" i="1" s="1"/>
  <c r="W58" i="1"/>
  <c r="AC58" i="1"/>
  <c r="AD58" i="1"/>
  <c r="CR58" i="1" s="1"/>
  <c r="Q58" i="1" s="1"/>
  <c r="AE58" i="1"/>
  <c r="CS58" i="1" s="1"/>
  <c r="R58" i="1" s="1"/>
  <c r="AF58" i="1"/>
  <c r="AG58" i="1"/>
  <c r="AH58" i="1"/>
  <c r="CV58" i="1" s="1"/>
  <c r="U58" i="1" s="1"/>
  <c r="AI58" i="1"/>
  <c r="CW58" i="1" s="1"/>
  <c r="V58" i="1" s="1"/>
  <c r="AJ58" i="1"/>
  <c r="CQ58" i="1"/>
  <c r="P58" i="1" s="1"/>
  <c r="CT58" i="1"/>
  <c r="CU58" i="1"/>
  <c r="T58" i="1" s="1"/>
  <c r="CX58" i="1"/>
  <c r="FR58" i="1"/>
  <c r="GL58" i="1"/>
  <c r="GN58" i="1"/>
  <c r="GP58" i="1"/>
  <c r="GV58" i="1"/>
  <c r="HC58" i="1" s="1"/>
  <c r="GX58" i="1" s="1"/>
  <c r="I59" i="1"/>
  <c r="T59" i="1"/>
  <c r="V59" i="1"/>
  <c r="AC59" i="1"/>
  <c r="CQ59" i="1" s="1"/>
  <c r="P59" i="1" s="1"/>
  <c r="AD59" i="1"/>
  <c r="CR59" i="1" s="1"/>
  <c r="AE59" i="1"/>
  <c r="AF59" i="1"/>
  <c r="AB59" i="1" s="1"/>
  <c r="AG59" i="1"/>
  <c r="AH59" i="1"/>
  <c r="CV59" i="1" s="1"/>
  <c r="AI59" i="1"/>
  <c r="AJ59" i="1"/>
  <c r="CX59" i="1" s="1"/>
  <c r="W59" i="1" s="1"/>
  <c r="CS59" i="1"/>
  <c r="R59" i="1" s="1"/>
  <c r="CU59" i="1"/>
  <c r="CW59" i="1"/>
  <c r="FR59" i="1"/>
  <c r="GL59" i="1"/>
  <c r="GN59" i="1"/>
  <c r="GP59" i="1"/>
  <c r="GV59" i="1"/>
  <c r="HC59" i="1"/>
  <c r="GX59" i="1" s="1"/>
  <c r="C60" i="1"/>
  <c r="D60" i="1"/>
  <c r="I60" i="1"/>
  <c r="T60" i="1"/>
  <c r="U60" i="1"/>
  <c r="AC60" i="1"/>
  <c r="CQ60" i="1" s="1"/>
  <c r="P60" i="1" s="1"/>
  <c r="AE60" i="1"/>
  <c r="CS60" i="1" s="1"/>
  <c r="R60" i="1" s="1"/>
  <c r="AF60" i="1"/>
  <c r="AG60" i="1"/>
  <c r="AH60" i="1"/>
  <c r="AI60" i="1"/>
  <c r="CW60" i="1" s="1"/>
  <c r="V60" i="1" s="1"/>
  <c r="AJ60" i="1"/>
  <c r="CT60" i="1"/>
  <c r="S60" i="1" s="1"/>
  <c r="CZ60" i="1" s="1"/>
  <c r="Y60" i="1" s="1"/>
  <c r="CU60" i="1"/>
  <c r="CV60" i="1"/>
  <c r="CX60" i="1"/>
  <c r="W60" i="1" s="1"/>
  <c r="CY60" i="1"/>
  <c r="X60" i="1" s="1"/>
  <c r="FR60" i="1"/>
  <c r="GL60" i="1"/>
  <c r="GN60" i="1"/>
  <c r="GP60" i="1"/>
  <c r="GV60" i="1"/>
  <c r="HC60" i="1" s="1"/>
  <c r="GX60" i="1"/>
  <c r="I61" i="1"/>
  <c r="S61" i="1"/>
  <c r="AC61" i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Q61" i="1"/>
  <c r="P61" i="1" s="1"/>
  <c r="CS61" i="1"/>
  <c r="R61" i="1" s="1"/>
  <c r="CT61" i="1"/>
  <c r="CU61" i="1"/>
  <c r="T61" i="1" s="1"/>
  <c r="CW61" i="1"/>
  <c r="V61" i="1" s="1"/>
  <c r="CX61" i="1"/>
  <c r="W61" i="1" s="1"/>
  <c r="FR61" i="1"/>
  <c r="GL61" i="1"/>
  <c r="GN61" i="1"/>
  <c r="GP61" i="1"/>
  <c r="GV61" i="1"/>
  <c r="HC61" i="1" s="1"/>
  <c r="GX61" i="1" s="1"/>
  <c r="C62" i="1"/>
  <c r="D62" i="1"/>
  <c r="I62" i="1"/>
  <c r="S62" i="1"/>
  <c r="W62" i="1"/>
  <c r="AC62" i="1"/>
  <c r="AE62" i="1"/>
  <c r="CS62" i="1" s="1"/>
  <c r="R62" i="1" s="1"/>
  <c r="AF62" i="1"/>
  <c r="AG62" i="1"/>
  <c r="AH62" i="1"/>
  <c r="CV62" i="1" s="1"/>
  <c r="U62" i="1" s="1"/>
  <c r="AI62" i="1"/>
  <c r="CW62" i="1" s="1"/>
  <c r="V62" i="1" s="1"/>
  <c r="AJ62" i="1"/>
  <c r="CQ62" i="1"/>
  <c r="P62" i="1" s="1"/>
  <c r="CT62" i="1"/>
  <c r="CU62" i="1"/>
  <c r="T62" i="1" s="1"/>
  <c r="CX62" i="1"/>
  <c r="FR62" i="1"/>
  <c r="GL62" i="1"/>
  <c r="GN62" i="1"/>
  <c r="GP62" i="1"/>
  <c r="GV62" i="1"/>
  <c r="HC62" i="1" s="1"/>
  <c r="GX62" i="1" s="1"/>
  <c r="I63" i="1"/>
  <c r="V63" i="1"/>
  <c r="AC63" i="1"/>
  <c r="CQ63" i="1" s="1"/>
  <c r="P63" i="1" s="1"/>
  <c r="AD63" i="1"/>
  <c r="CR63" i="1" s="1"/>
  <c r="AE63" i="1"/>
  <c r="AF63" i="1"/>
  <c r="CT63" i="1" s="1"/>
  <c r="S63" i="1" s="1"/>
  <c r="AG63" i="1"/>
  <c r="CU63" i="1" s="1"/>
  <c r="T63" i="1" s="1"/>
  <c r="AH63" i="1"/>
  <c r="CV63" i="1" s="1"/>
  <c r="AI63" i="1"/>
  <c r="AJ63" i="1"/>
  <c r="CX63" i="1" s="1"/>
  <c r="W63" i="1" s="1"/>
  <c r="CS63" i="1"/>
  <c r="R63" i="1" s="1"/>
  <c r="CW63" i="1"/>
  <c r="FR63" i="1"/>
  <c r="GL63" i="1"/>
  <c r="GN63" i="1"/>
  <c r="GP63" i="1"/>
  <c r="GV63" i="1"/>
  <c r="HC63" i="1"/>
  <c r="GX63" i="1" s="1"/>
  <c r="I64" i="1"/>
  <c r="AC64" i="1"/>
  <c r="CQ64" i="1" s="1"/>
  <c r="AE64" i="1"/>
  <c r="AD64" i="1" s="1"/>
  <c r="CR64" i="1" s="1"/>
  <c r="AF64" i="1"/>
  <c r="CT64" i="1" s="1"/>
  <c r="S64" i="1" s="1"/>
  <c r="AG64" i="1"/>
  <c r="CU64" i="1" s="1"/>
  <c r="AH64" i="1"/>
  <c r="AI64" i="1"/>
  <c r="CW64" i="1" s="1"/>
  <c r="AJ64" i="1"/>
  <c r="CS64" i="1"/>
  <c r="R64" i="1" s="1"/>
  <c r="CV64" i="1"/>
  <c r="CX64" i="1"/>
  <c r="W64" i="1" s="1"/>
  <c r="FR64" i="1"/>
  <c r="GL64" i="1"/>
  <c r="GN64" i="1"/>
  <c r="GP64" i="1"/>
  <c r="GV64" i="1"/>
  <c r="HC64" i="1"/>
  <c r="GX64" i="1" s="1"/>
  <c r="C65" i="1"/>
  <c r="D65" i="1"/>
  <c r="I65" i="1"/>
  <c r="T65" i="1" s="1"/>
  <c r="AC65" i="1"/>
  <c r="AD65" i="1"/>
  <c r="CR65" i="1" s="1"/>
  <c r="AE65" i="1"/>
  <c r="AF65" i="1"/>
  <c r="CT65" i="1" s="1"/>
  <c r="S65" i="1" s="1"/>
  <c r="AG65" i="1"/>
  <c r="AH65" i="1"/>
  <c r="CV65" i="1" s="1"/>
  <c r="AI65" i="1"/>
  <c r="AJ65" i="1"/>
  <c r="CX65" i="1" s="1"/>
  <c r="W65" i="1" s="1"/>
  <c r="CQ65" i="1"/>
  <c r="CS65" i="1"/>
  <c r="CU65" i="1"/>
  <c r="CW65" i="1"/>
  <c r="FR65" i="1"/>
  <c r="GL65" i="1"/>
  <c r="GN65" i="1"/>
  <c r="GP65" i="1"/>
  <c r="GV65" i="1"/>
  <c r="HC65" i="1"/>
  <c r="AC66" i="1"/>
  <c r="CQ66" i="1" s="1"/>
  <c r="AE66" i="1"/>
  <c r="AD66" i="1" s="1"/>
  <c r="CR66" i="1" s="1"/>
  <c r="AF66" i="1"/>
  <c r="AG66" i="1"/>
  <c r="CU66" i="1" s="1"/>
  <c r="AH66" i="1"/>
  <c r="AI66" i="1"/>
  <c r="CW66" i="1" s="1"/>
  <c r="AJ66" i="1"/>
  <c r="CS66" i="1"/>
  <c r="CT66" i="1"/>
  <c r="CV66" i="1"/>
  <c r="CX66" i="1"/>
  <c r="FR66" i="1"/>
  <c r="GL66" i="1"/>
  <c r="GN66" i="1"/>
  <c r="GP66" i="1"/>
  <c r="GV66" i="1"/>
  <c r="HC66" i="1"/>
  <c r="C67" i="1"/>
  <c r="D67" i="1"/>
  <c r="I67" i="1"/>
  <c r="R67" i="1"/>
  <c r="S67" i="1"/>
  <c r="AC67" i="1"/>
  <c r="AB67" i="1" s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S67" i="1"/>
  <c r="CT67" i="1"/>
  <c r="CU67" i="1"/>
  <c r="T67" i="1" s="1"/>
  <c r="CW67" i="1"/>
  <c r="V67" i="1" s="1"/>
  <c r="CX67" i="1"/>
  <c r="W67" i="1" s="1"/>
  <c r="FR67" i="1"/>
  <c r="GL67" i="1"/>
  <c r="GN67" i="1"/>
  <c r="GP67" i="1"/>
  <c r="GV67" i="1"/>
  <c r="HC67" i="1" s="1"/>
  <c r="GX67" i="1" s="1"/>
  <c r="I68" i="1"/>
  <c r="Q68" i="1"/>
  <c r="U68" i="1"/>
  <c r="V68" i="1"/>
  <c r="AC68" i="1"/>
  <c r="CQ68" i="1" s="1"/>
  <c r="P68" i="1" s="1"/>
  <c r="AE68" i="1"/>
  <c r="AD68" i="1" s="1"/>
  <c r="AF68" i="1"/>
  <c r="AG68" i="1"/>
  <c r="CU68" i="1" s="1"/>
  <c r="AH68" i="1"/>
  <c r="AI68" i="1"/>
  <c r="AJ68" i="1"/>
  <c r="CX68" i="1" s="1"/>
  <c r="W68" i="1" s="1"/>
  <c r="CR68" i="1"/>
  <c r="CS68" i="1"/>
  <c r="R68" i="1" s="1"/>
  <c r="CT68" i="1"/>
  <c r="S68" i="1" s="1"/>
  <c r="CV68" i="1"/>
  <c r="CW68" i="1"/>
  <c r="FR68" i="1"/>
  <c r="GL68" i="1"/>
  <c r="GN68" i="1"/>
  <c r="GP68" i="1"/>
  <c r="GV68" i="1"/>
  <c r="HC68" i="1"/>
  <c r="GX68" i="1" s="1"/>
  <c r="C69" i="1"/>
  <c r="D69" i="1"/>
  <c r="I69" i="1"/>
  <c r="P69" i="1"/>
  <c r="CP69" i="1" s="1"/>
  <c r="O69" i="1" s="1"/>
  <c r="R69" i="1"/>
  <c r="AC69" i="1"/>
  <c r="AD69" i="1"/>
  <c r="CR69" i="1" s="1"/>
  <c r="Q69" i="1" s="1"/>
  <c r="AE69" i="1"/>
  <c r="AF69" i="1"/>
  <c r="AB69" i="1" s="1"/>
  <c r="AG69" i="1"/>
  <c r="AH69" i="1"/>
  <c r="CV69" i="1" s="1"/>
  <c r="U69" i="1" s="1"/>
  <c r="AI69" i="1"/>
  <c r="AJ69" i="1"/>
  <c r="CX69" i="1" s="1"/>
  <c r="W69" i="1" s="1"/>
  <c r="CQ69" i="1"/>
  <c r="CS69" i="1"/>
  <c r="CT69" i="1"/>
  <c r="S69" i="1" s="1"/>
  <c r="CZ69" i="1" s="1"/>
  <c r="Y69" i="1" s="1"/>
  <c r="CU69" i="1"/>
  <c r="T69" i="1" s="1"/>
  <c r="CW69" i="1"/>
  <c r="V69" i="1" s="1"/>
  <c r="FR69" i="1"/>
  <c r="GL69" i="1"/>
  <c r="GN69" i="1"/>
  <c r="GP69" i="1"/>
  <c r="GV69" i="1"/>
  <c r="HC69" i="1"/>
  <c r="GX69" i="1" s="1"/>
  <c r="I70" i="1"/>
  <c r="U70" i="1" s="1"/>
  <c r="W70" i="1"/>
  <c r="AC70" i="1"/>
  <c r="CQ70" i="1" s="1"/>
  <c r="AE70" i="1"/>
  <c r="AD70" i="1" s="1"/>
  <c r="CR70" i="1" s="1"/>
  <c r="Q70" i="1" s="1"/>
  <c r="AF70" i="1"/>
  <c r="AG70" i="1"/>
  <c r="CU70" i="1" s="1"/>
  <c r="AH70" i="1"/>
  <c r="AI70" i="1"/>
  <c r="CW70" i="1" s="1"/>
  <c r="V70" i="1" s="1"/>
  <c r="AJ70" i="1"/>
  <c r="CT70" i="1"/>
  <c r="S70" i="1" s="1"/>
  <c r="CV70" i="1"/>
  <c r="CX70" i="1"/>
  <c r="FR70" i="1"/>
  <c r="GL70" i="1"/>
  <c r="GN70" i="1"/>
  <c r="GP70" i="1"/>
  <c r="GV70" i="1"/>
  <c r="HC70" i="1"/>
  <c r="GX70" i="1" s="1"/>
  <c r="I71" i="1"/>
  <c r="V71" i="1"/>
  <c r="AC71" i="1"/>
  <c r="AB71" i="1" s="1"/>
  <c r="AD71" i="1"/>
  <c r="CR71" i="1" s="1"/>
  <c r="Q71" i="1" s="1"/>
  <c r="AE71" i="1"/>
  <c r="AF71" i="1"/>
  <c r="AG71" i="1"/>
  <c r="AH71" i="1"/>
  <c r="CV71" i="1" s="1"/>
  <c r="AI71" i="1"/>
  <c r="AJ71" i="1"/>
  <c r="CX71" i="1" s="1"/>
  <c r="W71" i="1" s="1"/>
  <c r="CS71" i="1"/>
  <c r="R71" i="1" s="1"/>
  <c r="CT71" i="1"/>
  <c r="CU71" i="1"/>
  <c r="T71" i="1" s="1"/>
  <c r="CW71" i="1"/>
  <c r="FR71" i="1"/>
  <c r="GL71" i="1"/>
  <c r="GN71" i="1"/>
  <c r="GP71" i="1"/>
  <c r="GV71" i="1"/>
  <c r="HC71" i="1"/>
  <c r="C72" i="1"/>
  <c r="D72" i="1"/>
  <c r="R72" i="1"/>
  <c r="CZ72" i="1" s="1"/>
  <c r="Y72" i="1" s="1"/>
  <c r="AC72" i="1"/>
  <c r="AD72" i="1"/>
  <c r="CR72" i="1" s="1"/>
  <c r="Q72" i="1" s="1"/>
  <c r="AE72" i="1"/>
  <c r="AF72" i="1"/>
  <c r="CT72" i="1" s="1"/>
  <c r="S72" i="1" s="1"/>
  <c r="CY72" i="1" s="1"/>
  <c r="X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CU72" i="1"/>
  <c r="T72" i="1" s="1"/>
  <c r="CW72" i="1"/>
  <c r="V72" i="1" s="1"/>
  <c r="FR72" i="1"/>
  <c r="GL72" i="1"/>
  <c r="GN72" i="1"/>
  <c r="GO72" i="1"/>
  <c r="GV72" i="1"/>
  <c r="HC72" i="1" s="1"/>
  <c r="GX72" i="1" s="1"/>
  <c r="C73" i="1"/>
  <c r="D73" i="1"/>
  <c r="S73" i="1"/>
  <c r="AC73" i="1"/>
  <c r="AB73" i="1" s="1"/>
  <c r="AD73" i="1"/>
  <c r="CR73" i="1" s="1"/>
  <c r="Q73" i="1" s="1"/>
  <c r="AE73" i="1"/>
  <c r="AF73" i="1"/>
  <c r="AG73" i="1"/>
  <c r="AH73" i="1"/>
  <c r="CV73" i="1" s="1"/>
  <c r="U73" i="1" s="1"/>
  <c r="AI73" i="1"/>
  <c r="AJ73" i="1"/>
  <c r="CQ73" i="1"/>
  <c r="P73" i="1" s="1"/>
  <c r="CP73" i="1" s="1"/>
  <c r="O73" i="1" s="1"/>
  <c r="CS73" i="1"/>
  <c r="R73" i="1" s="1"/>
  <c r="CT73" i="1"/>
  <c r="CU73" i="1"/>
  <c r="T73" i="1" s="1"/>
  <c r="CW73" i="1"/>
  <c r="V73" i="1" s="1"/>
  <c r="CX73" i="1"/>
  <c r="W73" i="1" s="1"/>
  <c r="FR73" i="1"/>
  <c r="GL73" i="1"/>
  <c r="GN73" i="1"/>
  <c r="GO73" i="1"/>
  <c r="GV73" i="1"/>
  <c r="HC73" i="1" s="1"/>
  <c r="GX73" i="1" s="1"/>
  <c r="C74" i="1"/>
  <c r="D74" i="1"/>
  <c r="P74" i="1"/>
  <c r="AC74" i="1"/>
  <c r="AE74" i="1"/>
  <c r="CS74" i="1" s="1"/>
  <c r="R74" i="1" s="1"/>
  <c r="AF74" i="1"/>
  <c r="CT74" i="1" s="1"/>
  <c r="S74" i="1" s="1"/>
  <c r="CY74" i="1" s="1"/>
  <c r="X74" i="1" s="1"/>
  <c r="AG74" i="1"/>
  <c r="AH74" i="1"/>
  <c r="CV74" i="1" s="1"/>
  <c r="U74" i="1" s="1"/>
  <c r="AI74" i="1"/>
  <c r="CW74" i="1" s="1"/>
  <c r="V74" i="1" s="1"/>
  <c r="AJ74" i="1"/>
  <c r="CX74" i="1" s="1"/>
  <c r="W74" i="1" s="1"/>
  <c r="CQ74" i="1"/>
  <c r="CU74" i="1"/>
  <c r="T74" i="1" s="1"/>
  <c r="FR74" i="1"/>
  <c r="GL74" i="1"/>
  <c r="GN74" i="1"/>
  <c r="GO74" i="1"/>
  <c r="GV74" i="1"/>
  <c r="HC74" i="1"/>
  <c r="GX74" i="1" s="1"/>
  <c r="C75" i="1"/>
  <c r="D75" i="1"/>
  <c r="I75" i="1"/>
  <c r="AB75" i="1"/>
  <c r="AC75" i="1"/>
  <c r="CQ75" i="1" s="1"/>
  <c r="AE75" i="1"/>
  <c r="AD75" i="1" s="1"/>
  <c r="CR75" i="1" s="1"/>
  <c r="Q75" i="1" s="1"/>
  <c r="AF75" i="1"/>
  <c r="AG75" i="1"/>
  <c r="CU75" i="1" s="1"/>
  <c r="T75" i="1" s="1"/>
  <c r="AH75" i="1"/>
  <c r="AI75" i="1"/>
  <c r="CW75" i="1" s="1"/>
  <c r="V75" i="1" s="1"/>
  <c r="AJ75" i="1"/>
  <c r="CX75" i="1" s="1"/>
  <c r="W75" i="1" s="1"/>
  <c r="CS75" i="1"/>
  <c r="R75" i="1" s="1"/>
  <c r="CT75" i="1"/>
  <c r="S75" i="1" s="1"/>
  <c r="CV75" i="1"/>
  <c r="U75" i="1" s="1"/>
  <c r="FR75" i="1"/>
  <c r="GL75" i="1"/>
  <c r="GN75" i="1"/>
  <c r="GO75" i="1"/>
  <c r="GV75" i="1"/>
  <c r="HC75" i="1"/>
  <c r="GX75" i="1" s="1"/>
  <c r="C76" i="1"/>
  <c r="D76" i="1"/>
  <c r="W76" i="1"/>
  <c r="AC76" i="1"/>
  <c r="AD76" i="1"/>
  <c r="CR76" i="1" s="1"/>
  <c r="Q76" i="1" s="1"/>
  <c r="AE76" i="1"/>
  <c r="CS76" i="1" s="1"/>
  <c r="R76" i="1" s="1"/>
  <c r="AF76" i="1"/>
  <c r="AG76" i="1"/>
  <c r="AH76" i="1"/>
  <c r="CV76" i="1" s="1"/>
  <c r="U76" i="1" s="1"/>
  <c r="AI76" i="1"/>
  <c r="CW76" i="1" s="1"/>
  <c r="V76" i="1" s="1"/>
  <c r="AJ76" i="1"/>
  <c r="CQ76" i="1"/>
  <c r="P76" i="1" s="1"/>
  <c r="CT76" i="1"/>
  <c r="S76" i="1" s="1"/>
  <c r="CU76" i="1"/>
  <c r="T76" i="1" s="1"/>
  <c r="CX76" i="1"/>
  <c r="FR76" i="1"/>
  <c r="GL76" i="1"/>
  <c r="GN76" i="1"/>
  <c r="GO76" i="1"/>
  <c r="GV76" i="1"/>
  <c r="HC76" i="1" s="1"/>
  <c r="GX76" i="1"/>
  <c r="B78" i="1"/>
  <c r="B22" i="1" s="1"/>
  <c r="C78" i="1"/>
  <c r="C22" i="1" s="1"/>
  <c r="D78" i="1"/>
  <c r="D22" i="1" s="1"/>
  <c r="F78" i="1"/>
  <c r="F22" i="1" s="1"/>
  <c r="G78" i="1"/>
  <c r="G22" i="1" s="1"/>
  <c r="AO78" i="1"/>
  <c r="AO22" i="1" s="1"/>
  <c r="BB78" i="1"/>
  <c r="BB22" i="1" s="1"/>
  <c r="BX78" i="1"/>
  <c r="BX22" i="1" s="1"/>
  <c r="BZ78" i="1"/>
  <c r="BZ22" i="1" s="1"/>
  <c r="CK78" i="1"/>
  <c r="CK22" i="1" s="1"/>
  <c r="CL78" i="1"/>
  <c r="CL22" i="1" s="1"/>
  <c r="F82" i="1"/>
  <c r="F91" i="1"/>
  <c r="B110" i="1"/>
  <c r="B18" i="1" s="1"/>
  <c r="C110" i="1"/>
  <c r="C18" i="1" s="1"/>
  <c r="D110" i="1"/>
  <c r="D18" i="1" s="1"/>
  <c r="F110" i="1"/>
  <c r="F18" i="1" s="1"/>
  <c r="G110" i="1"/>
  <c r="G18" i="1" s="1"/>
  <c r="G99" i="5" l="1"/>
  <c r="O99" i="5" s="1"/>
  <c r="G191" i="5"/>
  <c r="O191" i="5" s="1"/>
  <c r="J191" i="5"/>
  <c r="P191" i="5" s="1"/>
  <c r="J280" i="5" s="1"/>
  <c r="J143" i="5"/>
  <c r="P143" i="5" s="1"/>
  <c r="X225" i="5"/>
  <c r="X191" i="5"/>
  <c r="G157" i="5"/>
  <c r="O157" i="5" s="1"/>
  <c r="G18" i="5" s="1"/>
  <c r="J168" i="5"/>
  <c r="P168" i="5" s="1"/>
  <c r="X99" i="5"/>
  <c r="X157" i="5"/>
  <c r="G179" i="5"/>
  <c r="O179" i="5" s="1"/>
  <c r="G77" i="5"/>
  <c r="O77" i="5" s="1"/>
  <c r="G24" i="5"/>
  <c r="X110" i="5"/>
  <c r="G20" i="5" s="1"/>
  <c r="G22" i="5"/>
  <c r="CZ76" i="1"/>
  <c r="Y76" i="1" s="1"/>
  <c r="CY76" i="1"/>
  <c r="X76" i="1" s="1"/>
  <c r="CP76" i="1"/>
  <c r="O76" i="1" s="1"/>
  <c r="CP72" i="1"/>
  <c r="O72" i="1" s="1"/>
  <c r="CY73" i="1"/>
  <c r="X73" i="1" s="1"/>
  <c r="CY68" i="1"/>
  <c r="X68" i="1" s="1"/>
  <c r="CZ68" i="1"/>
  <c r="Y68" i="1" s="1"/>
  <c r="CY64" i="1"/>
  <c r="X64" i="1" s="1"/>
  <c r="CZ64" i="1"/>
  <c r="Y64" i="1" s="1"/>
  <c r="CZ63" i="1"/>
  <c r="Y63" i="1" s="1"/>
  <c r="CY63" i="1"/>
  <c r="X63" i="1" s="1"/>
  <c r="GM69" i="1"/>
  <c r="GO69" i="1"/>
  <c r="CP68" i="1"/>
  <c r="O68" i="1" s="1"/>
  <c r="CY75" i="1"/>
  <c r="X75" i="1" s="1"/>
  <c r="CZ75" i="1"/>
  <c r="Y75" i="1" s="1"/>
  <c r="CG78" i="1"/>
  <c r="AO110" i="1"/>
  <c r="AD74" i="1"/>
  <c r="AB72" i="1"/>
  <c r="T70" i="1"/>
  <c r="AB70" i="1"/>
  <c r="GX65" i="1"/>
  <c r="R65" i="1"/>
  <c r="CZ65" i="1" s="1"/>
  <c r="Y65" i="1" s="1"/>
  <c r="U65" i="1"/>
  <c r="U64" i="1"/>
  <c r="V64" i="1"/>
  <c r="Q64" i="1"/>
  <c r="AB63" i="1"/>
  <c r="CT59" i="1"/>
  <c r="S59" i="1" s="1"/>
  <c r="CP58" i="1"/>
  <c r="O58" i="1" s="1"/>
  <c r="FR52" i="1"/>
  <c r="CP52" i="1"/>
  <c r="O52" i="1" s="1"/>
  <c r="GM52" i="1" s="1"/>
  <c r="CR51" i="1"/>
  <c r="Q51" i="1" s="1"/>
  <c r="CP51" i="1" s="1"/>
  <c r="O51" i="1" s="1"/>
  <c r="GM51" i="1" s="1"/>
  <c r="AB51" i="1"/>
  <c r="FR51" i="1"/>
  <c r="BB110" i="1"/>
  <c r="AB76" i="1"/>
  <c r="CX252" i="3"/>
  <c r="CX251" i="3"/>
  <c r="GX71" i="1"/>
  <c r="CY69" i="1"/>
  <c r="X69" i="1" s="1"/>
  <c r="BC78" i="1"/>
  <c r="AQ78" i="1"/>
  <c r="P75" i="1"/>
  <c r="CP75" i="1" s="1"/>
  <c r="O75" i="1" s="1"/>
  <c r="CQ71" i="1"/>
  <c r="P71" i="1" s="1"/>
  <c r="U71" i="1"/>
  <c r="T68" i="1"/>
  <c r="AB68" i="1"/>
  <c r="CQ67" i="1"/>
  <c r="P67" i="1" s="1"/>
  <c r="CP67" i="1" s="1"/>
  <c r="O67" i="1" s="1"/>
  <c r="CX226" i="3"/>
  <c r="CX230" i="3"/>
  <c r="CX234" i="3"/>
  <c r="CX225" i="3"/>
  <c r="CX229" i="3"/>
  <c r="CX228" i="3"/>
  <c r="CX232" i="3"/>
  <c r="CX231" i="3"/>
  <c r="CX233" i="3"/>
  <c r="CX227" i="3"/>
  <c r="CX235" i="3"/>
  <c r="AB66" i="1"/>
  <c r="V65" i="1"/>
  <c r="P65" i="1"/>
  <c r="CY56" i="1"/>
  <c r="X56" i="1" s="1"/>
  <c r="CZ56" i="1"/>
  <c r="Y56" i="1" s="1"/>
  <c r="CP56" i="1"/>
  <c r="O56" i="1" s="1"/>
  <c r="CY55" i="1"/>
  <c r="X55" i="1" s="1"/>
  <c r="CZ55" i="1"/>
  <c r="Y55" i="1" s="1"/>
  <c r="CY50" i="1"/>
  <c r="X50" i="1" s="1"/>
  <c r="CZ50" i="1"/>
  <c r="Y50" i="1" s="1"/>
  <c r="CZ73" i="1"/>
  <c r="Y73" i="1" s="1"/>
  <c r="GP73" i="1" s="1"/>
  <c r="CZ67" i="1"/>
  <c r="Y67" i="1" s="1"/>
  <c r="CY67" i="1"/>
  <c r="X67" i="1" s="1"/>
  <c r="AB65" i="1"/>
  <c r="CZ61" i="1"/>
  <c r="Y61" i="1" s="1"/>
  <c r="CY61" i="1"/>
  <c r="X61" i="1" s="1"/>
  <c r="CY53" i="1"/>
  <c r="X53" i="1" s="1"/>
  <c r="CZ53" i="1"/>
  <c r="Y53" i="1" s="1"/>
  <c r="CZ74" i="1"/>
  <c r="Y74" i="1" s="1"/>
  <c r="S71" i="1"/>
  <c r="CS70" i="1"/>
  <c r="R70" i="1" s="1"/>
  <c r="CY70" i="1" s="1"/>
  <c r="X70" i="1" s="1"/>
  <c r="CX216" i="3"/>
  <c r="CX220" i="3"/>
  <c r="CX224" i="3"/>
  <c r="CX213" i="3"/>
  <c r="CX218" i="3"/>
  <c r="CX215" i="3"/>
  <c r="CX217" i="3"/>
  <c r="CX223" i="3"/>
  <c r="CX214" i="3"/>
  <c r="CX222" i="3"/>
  <c r="CX219" i="3"/>
  <c r="CX221" i="3"/>
  <c r="I66" i="1"/>
  <c r="R66" i="1" s="1"/>
  <c r="AD62" i="1"/>
  <c r="CR62" i="1" s="1"/>
  <c r="Q62" i="1" s="1"/>
  <c r="CP62" i="1" s="1"/>
  <c r="O62" i="1" s="1"/>
  <c r="CZ62" i="1"/>
  <c r="Y62" i="1" s="1"/>
  <c r="CY62" i="1"/>
  <c r="X62" i="1" s="1"/>
  <c r="CP61" i="1"/>
  <c r="O61" i="1" s="1"/>
  <c r="AB61" i="1"/>
  <c r="GO57" i="1"/>
  <c r="GM57" i="1"/>
  <c r="AB54" i="1"/>
  <c r="CR54" i="1"/>
  <c r="Q54" i="1" s="1"/>
  <c r="CP53" i="1"/>
  <c r="O53" i="1" s="1"/>
  <c r="GM50" i="1"/>
  <c r="GO50" i="1"/>
  <c r="P70" i="1"/>
  <c r="CP70" i="1" s="1"/>
  <c r="O70" i="1" s="1"/>
  <c r="CX238" i="3"/>
  <c r="CX236" i="3"/>
  <c r="CX240" i="3"/>
  <c r="CX244" i="3"/>
  <c r="CX243" i="3"/>
  <c r="CX237" i="3"/>
  <c r="CX242" i="3"/>
  <c r="CX239" i="3"/>
  <c r="CX241" i="3"/>
  <c r="T64" i="1"/>
  <c r="AB64" i="1"/>
  <c r="U63" i="1"/>
  <c r="Q63" i="1"/>
  <c r="CP63" i="1" s="1"/>
  <c r="O63" i="1" s="1"/>
  <c r="AD60" i="1"/>
  <c r="CR60" i="1" s="1"/>
  <c r="Q60" i="1" s="1"/>
  <c r="CP60" i="1" s="1"/>
  <c r="O60" i="1" s="1"/>
  <c r="U59" i="1"/>
  <c r="Q59" i="1"/>
  <c r="CP59" i="1" s="1"/>
  <c r="O59" i="1" s="1"/>
  <c r="CY58" i="1"/>
  <c r="X58" i="1" s="1"/>
  <c r="AB56" i="1"/>
  <c r="AD52" i="1"/>
  <c r="CR52" i="1" s="1"/>
  <c r="Q52" i="1" s="1"/>
  <c r="CZ49" i="1"/>
  <c r="Y49" i="1" s="1"/>
  <c r="AB49" i="1"/>
  <c r="W48" i="1"/>
  <c r="S48" i="1"/>
  <c r="CS45" i="1"/>
  <c r="R45" i="1" s="1"/>
  <c r="CY45" i="1" s="1"/>
  <c r="X45" i="1" s="1"/>
  <c r="AD45" i="1"/>
  <c r="CR45" i="1" s="1"/>
  <c r="Q45" i="1" s="1"/>
  <c r="CP45" i="1" s="1"/>
  <c r="O45" i="1" s="1"/>
  <c r="CZ45" i="1"/>
  <c r="Y45" i="1" s="1"/>
  <c r="CY43" i="1"/>
  <c r="X43" i="1" s="1"/>
  <c r="FR29" i="1"/>
  <c r="BY78" i="1" s="1"/>
  <c r="CP29" i="1"/>
  <c r="O29" i="1" s="1"/>
  <c r="GM29" i="1" s="1"/>
  <c r="CP28" i="1"/>
  <c r="O28" i="1" s="1"/>
  <c r="CQ55" i="1"/>
  <c r="P55" i="1" s="1"/>
  <c r="CP55" i="1" s="1"/>
  <c r="O55" i="1" s="1"/>
  <c r="AB52" i="1"/>
  <c r="W51" i="1"/>
  <c r="S51" i="1"/>
  <c r="GX47" i="1"/>
  <c r="R47" i="1"/>
  <c r="CZ47" i="1" s="1"/>
  <c r="Y47" i="1" s="1"/>
  <c r="CQ47" i="1"/>
  <c r="P47" i="1" s="1"/>
  <c r="CP47" i="1" s="1"/>
  <c r="O47" i="1" s="1"/>
  <c r="AB47" i="1"/>
  <c r="CY40" i="1"/>
  <c r="X40" i="1" s="1"/>
  <c r="CZ40" i="1"/>
  <c r="Y40" i="1" s="1"/>
  <c r="CZ39" i="1"/>
  <c r="Y39" i="1" s="1"/>
  <c r="CY39" i="1"/>
  <c r="X39" i="1" s="1"/>
  <c r="CP32" i="1"/>
  <c r="O32" i="1" s="1"/>
  <c r="CP54" i="1"/>
  <c r="O54" i="1" s="1"/>
  <c r="GM54" i="1" s="1"/>
  <c r="CP48" i="1"/>
  <c r="O48" i="1" s="1"/>
  <c r="CZ46" i="1"/>
  <c r="Y46" i="1" s="1"/>
  <c r="CY46" i="1"/>
  <c r="X46" i="1" s="1"/>
  <c r="AB43" i="1"/>
  <c r="CQ43" i="1"/>
  <c r="P43" i="1" s="1"/>
  <c r="CP41" i="1"/>
  <c r="O41" i="1" s="1"/>
  <c r="CP38" i="1"/>
  <c r="O38" i="1" s="1"/>
  <c r="CY32" i="1"/>
  <c r="X32" i="1" s="1"/>
  <c r="CZ32" i="1"/>
  <c r="Y32" i="1" s="1"/>
  <c r="CP31" i="1"/>
  <c r="O31" i="1" s="1"/>
  <c r="GM31" i="1" s="1"/>
  <c r="FR31" i="1"/>
  <c r="CY30" i="1"/>
  <c r="X30" i="1" s="1"/>
  <c r="CZ30" i="1"/>
  <c r="Y30" i="1" s="1"/>
  <c r="Q65" i="1"/>
  <c r="P64" i="1"/>
  <c r="AB62" i="1"/>
  <c r="AB58" i="1"/>
  <c r="AB53" i="1"/>
  <c r="AD49" i="1"/>
  <c r="CR49" i="1" s="1"/>
  <c r="Q49" i="1" s="1"/>
  <c r="CP49" i="1" s="1"/>
  <c r="O49" i="1" s="1"/>
  <c r="AB46" i="1"/>
  <c r="CQ46" i="1"/>
  <c r="P46" i="1" s="1"/>
  <c r="CP46" i="1" s="1"/>
  <c r="O46" i="1" s="1"/>
  <c r="CP42" i="1"/>
  <c r="O42" i="1" s="1"/>
  <c r="CY41" i="1"/>
  <c r="X41" i="1" s="1"/>
  <c r="CY36" i="1"/>
  <c r="X36" i="1" s="1"/>
  <c r="CZ36" i="1"/>
  <c r="Y36" i="1" s="1"/>
  <c r="CZ35" i="1"/>
  <c r="Y35" i="1" s="1"/>
  <c r="CY35" i="1"/>
  <c r="X35" i="1" s="1"/>
  <c r="CY33" i="1"/>
  <c r="X33" i="1" s="1"/>
  <c r="CX200" i="3"/>
  <c r="CX204" i="3"/>
  <c r="CX208" i="3"/>
  <c r="CX212" i="3"/>
  <c r="CX203" i="3"/>
  <c r="CX207" i="3"/>
  <c r="CX211" i="3"/>
  <c r="CX201" i="3"/>
  <c r="CX205" i="3"/>
  <c r="CX209" i="3"/>
  <c r="CX202" i="3"/>
  <c r="CX206" i="3"/>
  <c r="CX210" i="3"/>
  <c r="CX196" i="3"/>
  <c r="CX195" i="3"/>
  <c r="CX199" i="3"/>
  <c r="CX193" i="3"/>
  <c r="CX197" i="3"/>
  <c r="CX194" i="3"/>
  <c r="CX198" i="3"/>
  <c r="T47" i="1"/>
  <c r="U46" i="1"/>
  <c r="Q46" i="1"/>
  <c r="U43" i="1"/>
  <c r="Q43" i="1"/>
  <c r="CY42" i="1"/>
  <c r="X42" i="1" s="1"/>
  <c r="AB41" i="1"/>
  <c r="AD40" i="1"/>
  <c r="CR40" i="1" s="1"/>
  <c r="Q40" i="1" s="1"/>
  <c r="CP40" i="1" s="1"/>
  <c r="O40" i="1" s="1"/>
  <c r="CQ39" i="1"/>
  <c r="P39" i="1" s="1"/>
  <c r="CP39" i="1" s="1"/>
  <c r="O39" i="1" s="1"/>
  <c r="U39" i="1"/>
  <c r="Q39" i="1"/>
  <c r="CY38" i="1"/>
  <c r="X38" i="1" s="1"/>
  <c r="AD36" i="1"/>
  <c r="CR36" i="1" s="1"/>
  <c r="Q36" i="1" s="1"/>
  <c r="CP36" i="1" s="1"/>
  <c r="O36" i="1" s="1"/>
  <c r="CQ35" i="1"/>
  <c r="P35" i="1" s="1"/>
  <c r="U35" i="1"/>
  <c r="Q35" i="1"/>
  <c r="CY34" i="1"/>
  <c r="X34" i="1" s="1"/>
  <c r="AD32" i="1"/>
  <c r="CR32" i="1" s="1"/>
  <c r="Q32" i="1" s="1"/>
  <c r="CP27" i="1"/>
  <c r="O27" i="1" s="1"/>
  <c r="AB27" i="1"/>
  <c r="CZ41" i="1"/>
  <c r="Y41" i="1" s="1"/>
  <c r="CZ37" i="1"/>
  <c r="Y37" i="1" s="1"/>
  <c r="AB36" i="1"/>
  <c r="CZ33" i="1"/>
  <c r="Y33" i="1" s="1"/>
  <c r="AB32" i="1"/>
  <c r="CZ25" i="1"/>
  <c r="Y25" i="1" s="1"/>
  <c r="CY25" i="1"/>
  <c r="X25" i="1" s="1"/>
  <c r="GO24" i="1"/>
  <c r="GM24" i="1"/>
  <c r="AD42" i="1"/>
  <c r="CR42" i="1" s="1"/>
  <c r="Q42" i="1" s="1"/>
  <c r="U41" i="1"/>
  <c r="Q41" i="1"/>
  <c r="AD38" i="1"/>
  <c r="CR38" i="1" s="1"/>
  <c r="Q38" i="1" s="1"/>
  <c r="U37" i="1"/>
  <c r="Q37" i="1"/>
  <c r="CP37" i="1" s="1"/>
  <c r="O37" i="1" s="1"/>
  <c r="AD34" i="1"/>
  <c r="CR34" i="1" s="1"/>
  <c r="Q34" i="1" s="1"/>
  <c r="CP34" i="1" s="1"/>
  <c r="O34" i="1" s="1"/>
  <c r="U33" i="1"/>
  <c r="Q33" i="1"/>
  <c r="CP33" i="1" s="1"/>
  <c r="O33" i="1" s="1"/>
  <c r="AB29" i="1"/>
  <c r="CP26" i="1"/>
  <c r="O26" i="1" s="1"/>
  <c r="CP44" i="1"/>
  <c r="O44" i="1" s="1"/>
  <c r="CZ43" i="1"/>
  <c r="Y43" i="1" s="1"/>
  <c r="AB38" i="1"/>
  <c r="AB34" i="1"/>
  <c r="AD30" i="1"/>
  <c r="CR30" i="1" s="1"/>
  <c r="Q30" i="1" s="1"/>
  <c r="CP30" i="1" s="1"/>
  <c r="O30" i="1" s="1"/>
  <c r="CZ27" i="1"/>
  <c r="Y27" i="1" s="1"/>
  <c r="CY27" i="1"/>
  <c r="X27" i="1" s="1"/>
  <c r="CP25" i="1"/>
  <c r="O25" i="1" s="1"/>
  <c r="CX134" i="3"/>
  <c r="CX138" i="3"/>
  <c r="CX142" i="3"/>
  <c r="CX133" i="3"/>
  <c r="CX137" i="3"/>
  <c r="CX141" i="3"/>
  <c r="CX132" i="3"/>
  <c r="CX136" i="3"/>
  <c r="CX140" i="3"/>
  <c r="CX144" i="3"/>
  <c r="CX131" i="3"/>
  <c r="CX135" i="3"/>
  <c r="CX139" i="3"/>
  <c r="CX143" i="3"/>
  <c r="CX118" i="3"/>
  <c r="CX122" i="3"/>
  <c r="CX126" i="3"/>
  <c r="CX130" i="3"/>
  <c r="CX117" i="3"/>
  <c r="CX121" i="3"/>
  <c r="CX125" i="3"/>
  <c r="CX129" i="3"/>
  <c r="CX120" i="3"/>
  <c r="CX124" i="3"/>
  <c r="CX128" i="3"/>
  <c r="CX119" i="3"/>
  <c r="CX123" i="3"/>
  <c r="CX127" i="3"/>
  <c r="CX102" i="3"/>
  <c r="CX106" i="3"/>
  <c r="CX110" i="3"/>
  <c r="CX114" i="3"/>
  <c r="CX105" i="3"/>
  <c r="CX109" i="3"/>
  <c r="CX113" i="3"/>
  <c r="CX104" i="3"/>
  <c r="CX108" i="3"/>
  <c r="CX112" i="3"/>
  <c r="CX116" i="3"/>
  <c r="CX103" i="3"/>
  <c r="CX107" i="3"/>
  <c r="CX111" i="3"/>
  <c r="CX115" i="3"/>
  <c r="CX90" i="3"/>
  <c r="CX94" i="3"/>
  <c r="CX98" i="3"/>
  <c r="CX89" i="3"/>
  <c r="CX93" i="3"/>
  <c r="CX97" i="3"/>
  <c r="CX101" i="3"/>
  <c r="CX88" i="3"/>
  <c r="CX92" i="3"/>
  <c r="CX96" i="3"/>
  <c r="CX100" i="3"/>
  <c r="CX87" i="3"/>
  <c r="CX91" i="3"/>
  <c r="CX95" i="3"/>
  <c r="CX99" i="3"/>
  <c r="CX74" i="3"/>
  <c r="CX78" i="3"/>
  <c r="CX82" i="3"/>
  <c r="CX86" i="3"/>
  <c r="CX73" i="3"/>
  <c r="CX77" i="3"/>
  <c r="CX81" i="3"/>
  <c r="CX85" i="3"/>
  <c r="CX72" i="3"/>
  <c r="CX76" i="3"/>
  <c r="CX80" i="3"/>
  <c r="CX84" i="3"/>
  <c r="CX75" i="3"/>
  <c r="CX79" i="3"/>
  <c r="CX83" i="3"/>
  <c r="CX66" i="3"/>
  <c r="CX70" i="3"/>
  <c r="CX65" i="3"/>
  <c r="CX69" i="3"/>
  <c r="CX64" i="3"/>
  <c r="CX68" i="3"/>
  <c r="CX67" i="3"/>
  <c r="CX71" i="3"/>
  <c r="G280" i="5" l="1"/>
  <c r="GO37" i="1"/>
  <c r="GM37" i="1"/>
  <c r="GO49" i="1"/>
  <c r="GM49" i="1"/>
  <c r="GO33" i="1"/>
  <c r="GM33" i="1"/>
  <c r="GO60" i="1"/>
  <c r="GM60" i="1"/>
  <c r="GO30" i="1"/>
  <c r="GM30" i="1"/>
  <c r="GO36" i="1"/>
  <c r="GM36" i="1"/>
  <c r="GO45" i="1"/>
  <c r="GM45" i="1"/>
  <c r="GM63" i="1"/>
  <c r="GO63" i="1"/>
  <c r="GO34" i="1"/>
  <c r="GM34" i="1"/>
  <c r="GO40" i="1"/>
  <c r="GM40" i="1"/>
  <c r="GO62" i="1"/>
  <c r="GM62" i="1"/>
  <c r="GM39" i="1"/>
  <c r="GO39" i="1"/>
  <c r="GO25" i="1"/>
  <c r="GM25" i="1"/>
  <c r="GO44" i="1"/>
  <c r="GM44" i="1"/>
  <c r="GN27" i="1"/>
  <c r="CB78" i="1" s="1"/>
  <c r="GM27" i="1"/>
  <c r="GO38" i="1"/>
  <c r="GM38" i="1"/>
  <c r="AB40" i="1"/>
  <c r="CJ78" i="1"/>
  <c r="BY22" i="1"/>
  <c r="AP78" i="1"/>
  <c r="CI78" i="1"/>
  <c r="GM70" i="1"/>
  <c r="AB42" i="1"/>
  <c r="GO26" i="1"/>
  <c r="GM26" i="1"/>
  <c r="CP35" i="1"/>
  <c r="O35" i="1" s="1"/>
  <c r="CP64" i="1"/>
  <c r="O64" i="1" s="1"/>
  <c r="CP43" i="1"/>
  <c r="O43" i="1" s="1"/>
  <c r="GM48" i="1"/>
  <c r="AB60" i="1"/>
  <c r="CY48" i="1"/>
  <c r="X48" i="1" s="1"/>
  <c r="CZ48" i="1"/>
  <c r="Y48" i="1" s="1"/>
  <c r="GO48" i="1" s="1"/>
  <c r="CZ71" i="1"/>
  <c r="Y71" i="1" s="1"/>
  <c r="CY71" i="1"/>
  <c r="X71" i="1" s="1"/>
  <c r="CY47" i="1"/>
  <c r="X47" i="1" s="1"/>
  <c r="GM47" i="1" s="1"/>
  <c r="T66" i="1"/>
  <c r="AG78" i="1" s="1"/>
  <c r="GO67" i="1"/>
  <c r="GM67" i="1"/>
  <c r="CP71" i="1"/>
  <c r="O71" i="1" s="1"/>
  <c r="AO18" i="1"/>
  <c r="F114" i="1"/>
  <c r="GM68" i="1"/>
  <c r="GO68" i="1"/>
  <c r="Q66" i="1"/>
  <c r="AD78" i="1" s="1"/>
  <c r="GP72" i="1"/>
  <c r="GM72" i="1"/>
  <c r="GO42" i="1"/>
  <c r="GM42" i="1"/>
  <c r="GO47" i="1"/>
  <c r="GO28" i="1"/>
  <c r="GM28" i="1"/>
  <c r="AJ78" i="1"/>
  <c r="GM56" i="1"/>
  <c r="GO56" i="1"/>
  <c r="CP65" i="1"/>
  <c r="O65" i="1" s="1"/>
  <c r="GM75" i="1"/>
  <c r="GP75" i="1"/>
  <c r="BB18" i="1"/>
  <c r="F123" i="1"/>
  <c r="GO58" i="1"/>
  <c r="GM58" i="1"/>
  <c r="CG22" i="1"/>
  <c r="AX78" i="1"/>
  <c r="V66" i="1"/>
  <c r="AI78" i="1" s="1"/>
  <c r="GM73" i="1"/>
  <c r="GM46" i="1"/>
  <c r="GO46" i="1"/>
  <c r="GO32" i="1"/>
  <c r="GM32" i="1"/>
  <c r="GO61" i="1"/>
  <c r="GM61" i="1"/>
  <c r="W66" i="1"/>
  <c r="GX66" i="1"/>
  <c r="U66" i="1"/>
  <c r="AH78" i="1" s="1"/>
  <c r="AQ22" i="1"/>
  <c r="F88" i="1"/>
  <c r="AQ110" i="1"/>
  <c r="CZ59" i="1"/>
  <c r="Y59" i="1" s="1"/>
  <c r="GO59" i="1" s="1"/>
  <c r="CY59" i="1"/>
  <c r="X59" i="1" s="1"/>
  <c r="CZ70" i="1"/>
  <c r="Y70" i="1" s="1"/>
  <c r="GO70" i="1" s="1"/>
  <c r="CY65" i="1"/>
  <c r="X65" i="1" s="1"/>
  <c r="AB45" i="1"/>
  <c r="AB30" i="1"/>
  <c r="GO41" i="1"/>
  <c r="GM41" i="1"/>
  <c r="GO55" i="1"/>
  <c r="GM55" i="1"/>
  <c r="AE78" i="1"/>
  <c r="GM53" i="1"/>
  <c r="GO53" i="1"/>
  <c r="S66" i="1"/>
  <c r="BC22" i="1"/>
  <c r="F94" i="1"/>
  <c r="BC110" i="1"/>
  <c r="P66" i="1"/>
  <c r="CP66" i="1" s="1"/>
  <c r="O66" i="1" s="1"/>
  <c r="AB74" i="1"/>
  <c r="CR74" i="1"/>
  <c r="Q74" i="1" s="1"/>
  <c r="CP74" i="1" s="1"/>
  <c r="O74" i="1" s="1"/>
  <c r="GP76" i="1"/>
  <c r="GM76" i="1"/>
  <c r="AH22" i="1" l="1"/>
  <c r="U78" i="1"/>
  <c r="AK78" i="1"/>
  <c r="AI22" i="1"/>
  <c r="V78" i="1"/>
  <c r="AD22" i="1"/>
  <c r="Q78" i="1"/>
  <c r="AG22" i="1"/>
  <c r="T78" i="1"/>
  <c r="AX22" i="1"/>
  <c r="F85" i="1"/>
  <c r="AX110" i="1"/>
  <c r="AC78" i="1"/>
  <c r="GP74" i="1"/>
  <c r="CD78" i="1" s="1"/>
  <c r="GM74" i="1"/>
  <c r="GO71" i="1"/>
  <c r="GM71" i="1"/>
  <c r="GM35" i="1"/>
  <c r="CA78" i="1" s="1"/>
  <c r="GO35" i="1"/>
  <c r="CC78" i="1" s="1"/>
  <c r="AP22" i="1"/>
  <c r="AP110" i="1"/>
  <c r="F87" i="1"/>
  <c r="G16" i="2" s="1"/>
  <c r="G18" i="2" s="1"/>
  <c r="GM59" i="1"/>
  <c r="AE22" i="1"/>
  <c r="R78" i="1"/>
  <c r="GM43" i="1"/>
  <c r="GO43" i="1"/>
  <c r="CB22" i="1"/>
  <c r="AS78" i="1"/>
  <c r="GM66" i="1"/>
  <c r="GO66" i="1"/>
  <c r="GM64" i="1"/>
  <c r="GO64" i="1"/>
  <c r="CJ22" i="1"/>
  <c r="BA78" i="1"/>
  <c r="BC18" i="1"/>
  <c r="F126" i="1"/>
  <c r="GO65" i="1"/>
  <c r="GM65" i="1"/>
  <c r="CY66" i="1"/>
  <c r="X66" i="1" s="1"/>
  <c r="CZ66" i="1"/>
  <c r="Y66" i="1" s="1"/>
  <c r="AL78" i="1" s="1"/>
  <c r="AJ22" i="1"/>
  <c r="W78" i="1"/>
  <c r="AQ18" i="1"/>
  <c r="F120" i="1"/>
  <c r="AF78" i="1"/>
  <c r="CI22" i="1"/>
  <c r="AZ78" i="1"/>
  <c r="AB78" i="1"/>
  <c r="CC22" i="1" l="1"/>
  <c r="AT78" i="1"/>
  <c r="CA22" i="1"/>
  <c r="AR78" i="1"/>
  <c r="CD22" i="1"/>
  <c r="AU78" i="1"/>
  <c r="AL22" i="1"/>
  <c r="Y78" i="1"/>
  <c r="BA22" i="1"/>
  <c r="F98" i="1"/>
  <c r="BA110" i="1"/>
  <c r="T22" i="1"/>
  <c r="F99" i="1"/>
  <c r="T110" i="1"/>
  <c r="V22" i="1"/>
  <c r="F101" i="1"/>
  <c r="V110" i="1"/>
  <c r="AF22" i="1"/>
  <c r="S78" i="1"/>
  <c r="U22" i="1"/>
  <c r="F100" i="1"/>
  <c r="U110" i="1"/>
  <c r="AB22" i="1"/>
  <c r="O78" i="1"/>
  <c r="AS22" i="1"/>
  <c r="AS110" i="1"/>
  <c r="F95" i="1"/>
  <c r="E16" i="2" s="1"/>
  <c r="R22" i="1"/>
  <c r="F92" i="1"/>
  <c r="R110" i="1"/>
  <c r="AP18" i="1"/>
  <c r="F119" i="1"/>
  <c r="AC22" i="1"/>
  <c r="CE78" i="1"/>
  <c r="P78" i="1"/>
  <c r="CF78" i="1"/>
  <c r="CH78" i="1"/>
  <c r="Q22" i="1"/>
  <c r="Q110" i="1"/>
  <c r="F90" i="1"/>
  <c r="AZ22" i="1"/>
  <c r="AZ110" i="1"/>
  <c r="F89" i="1"/>
  <c r="AX18" i="1"/>
  <c r="F117" i="1"/>
  <c r="AK22" i="1"/>
  <c r="X78" i="1"/>
  <c r="W22" i="1"/>
  <c r="W110" i="1"/>
  <c r="F102" i="1"/>
  <c r="X22" i="1" l="1"/>
  <c r="X110" i="1"/>
  <c r="F103" i="1"/>
  <c r="Q18" i="1"/>
  <c r="F122" i="1"/>
  <c r="P22" i="1"/>
  <c r="P110" i="1"/>
  <c r="F81" i="1"/>
  <c r="E18" i="2"/>
  <c r="S22" i="1"/>
  <c r="F93" i="1"/>
  <c r="J16" i="2" s="1"/>
  <c r="J18" i="2" s="1"/>
  <c r="S110" i="1"/>
  <c r="BA18" i="1"/>
  <c r="F130" i="1"/>
  <c r="AZ18" i="1"/>
  <c r="F121" i="1"/>
  <c r="CE22" i="1"/>
  <c r="AV78" i="1"/>
  <c r="R18" i="1"/>
  <c r="F124" i="1"/>
  <c r="AS18" i="1"/>
  <c r="F127" i="1"/>
  <c r="U18" i="1"/>
  <c r="F132" i="1"/>
  <c r="T18" i="1"/>
  <c r="F131" i="1"/>
  <c r="AU22" i="1"/>
  <c r="AU110" i="1"/>
  <c r="F97" i="1"/>
  <c r="H16" i="2" s="1"/>
  <c r="H18" i="2" s="1"/>
  <c r="AT22" i="1"/>
  <c r="AT110" i="1"/>
  <c r="F96" i="1"/>
  <c r="F16" i="2" s="1"/>
  <c r="F18" i="2" s="1"/>
  <c r="W18" i="1"/>
  <c r="F134" i="1"/>
  <c r="CH22" i="1"/>
  <c r="AY78" i="1"/>
  <c r="V18" i="1"/>
  <c r="F133" i="1"/>
  <c r="CF22" i="1"/>
  <c r="AW78" i="1"/>
  <c r="O22" i="1"/>
  <c r="F80" i="1"/>
  <c r="O110" i="1"/>
  <c r="Y22" i="1"/>
  <c r="F104" i="1"/>
  <c r="Y110" i="1"/>
  <c r="AR22" i="1"/>
  <c r="AR110" i="1"/>
  <c r="F105" i="1"/>
  <c r="F106" i="1" s="1"/>
  <c r="Y18" i="1" l="1"/>
  <c r="F136" i="1"/>
  <c r="AV22" i="1"/>
  <c r="AV110" i="1"/>
  <c r="F83" i="1"/>
  <c r="P18" i="1"/>
  <c r="F113" i="1"/>
  <c r="F107" i="1"/>
  <c r="F108" i="1" s="1"/>
  <c r="I16" i="2"/>
  <c r="I18" i="2" s="1"/>
  <c r="X18" i="1"/>
  <c r="F135" i="1"/>
  <c r="AR18" i="1"/>
  <c r="F137" i="1"/>
  <c r="AW22" i="1"/>
  <c r="F84" i="1"/>
  <c r="AW110" i="1"/>
  <c r="AY22" i="1"/>
  <c r="F86" i="1"/>
  <c r="AY110" i="1"/>
  <c r="AU18" i="1"/>
  <c r="F129" i="1"/>
  <c r="S18" i="1"/>
  <c r="F125" i="1"/>
  <c r="O18" i="1"/>
  <c r="F112" i="1"/>
  <c r="AT18" i="1"/>
  <c r="F128" i="1"/>
  <c r="AW18" i="1" l="1"/>
  <c r="F116" i="1"/>
  <c r="AY18" i="1"/>
  <c r="F118" i="1"/>
  <c r="AV18" i="1"/>
  <c r="F115" i="1"/>
</calcChain>
</file>

<file path=xl/sharedStrings.xml><?xml version="1.0" encoding="utf-8"?>
<sst xmlns="http://schemas.openxmlformats.org/spreadsheetml/2006/main" count="5718" uniqueCount="577">
  <si>
    <t>Smeta.RU  (495) 974-1589</t>
  </si>
  <si>
    <t>_PS_</t>
  </si>
  <si>
    <t>Smeta.RU</t>
  </si>
  <si>
    <t/>
  </si>
  <si>
    <t>Новый объект</t>
  </si>
  <si>
    <t>РОМАНОВ 2018 ГОД ДЕКАБРЬ</t>
  </si>
  <si>
    <t>Сметные нормы списания</t>
  </si>
  <si>
    <t>Коды ценников</t>
  </si>
  <si>
    <t>ФЕР-2017</t>
  </si>
  <si>
    <t>ТР для Версии 10: Центральные регионы (с учетом п-ма 2536-ИП/12/ГС от 22.03.2017 г</t>
  </si>
  <si>
    <t>Поправки  для ГСН 2017 от 31.03.2017 г</t>
  </si>
  <si>
    <t>Новая локальная смета</t>
  </si>
  <si>
    <t>1</t>
  </si>
  <si>
    <t>м08-03-521-18</t>
  </si>
  <si>
    <t>Демонтаж:Рубильник на плите с центральной или боковой рукояткой или управлением штангой, устанавливаемый на металлическом основании, трехполюсный на ток до 1600 А</t>
  </si>
  <si>
    <t>ШТ</t>
  </si>
  <si>
    <t>ФЕРм-2001, м08-03-521-18, приказ Минстроя России №1039/пр от 30.12.2016г.</t>
  </si>
  <si>
    <t>Поправка: Табл.3, п.4  Наименование: Демонтаж: Оборудование, не пригодное для дальнейшего использования, (предназначено в лом) без разборки и резки</t>
  </si>
  <si>
    <t>)*0</t>
  </si>
  <si>
    <t>)*0,3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</si>
  <si>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</si>
  <si>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</si>
  <si>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</si>
  <si>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Поправка: Табл.3, п.4</t>
  </si>
  <si>
    <t>2</t>
  </si>
  <si>
    <t>м08-03-526-05</t>
  </si>
  <si>
    <t>Демонтаж:Автомат одно-, двух-, трехполюсный, устанавливаемый на конструкции на стене или колонне, на ток до 630 А</t>
  </si>
  <si>
    <t>ФЕРм-2001, м08-03-526-05, приказ Минстроя России №1039/пр от 30.12.2016г.</t>
  </si>
  <si>
    <t>3</t>
  </si>
  <si>
    <t>м11-03-001-01</t>
  </si>
  <si>
    <t>Демонтаж:Приборы,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</si>
  <si>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</si>
  <si>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Автоматика  ( кроме микропроцессорной техники ) -  (при устройстве средств посадки самолетов : НР=95%, СП=55% - {АВИА}=1)</t>
  </si>
  <si>
    <t>мФЕР-11</t>
  </si>
  <si>
    <t>4</t>
  </si>
  <si>
    <t>46-03-007-03</t>
  </si>
  <si>
    <t>Пробивка проемов в конструкциях из кирпича</t>
  </si>
  <si>
    <t>м3</t>
  </si>
  <si>
    <t>ФЕР-2001, 46-03-007-03, приказ Минстроя России №1039/пр от 30.12.2016г.</t>
  </si>
  <si>
    <t>Общестроительные работы</t>
  </si>
  <si>
    <t>Реконструкция зданий и сооружений</t>
  </si>
  <si>
    <t>ФЕР-46</t>
  </si>
  <si>
    <t>*0,9</t>
  </si>
  <si>
    <t>*0,85</t>
  </si>
  <si>
    <t>5</t>
  </si>
  <si>
    <t>м08-03-571-02</t>
  </si>
  <si>
    <t>Щит, собираемый из отдельных панелей и блоков управления, однорядный или двухрядный без блоков резисторов глубиной до 800 мм шкафного исполнения</t>
  </si>
  <si>
    <t>м</t>
  </si>
  <si>
    <t>ФЕРм-2001, м08-03-571-02, приказ Минстроя России №1039/пр от 30.12.2016г.</t>
  </si>
  <si>
    <t>)*1,35</t>
  </si>
  <si>
    <t>Поправка: Прил.2, Табл.3, п. 6</t>
  </si>
  <si>
    <t>5,1</t>
  </si>
  <si>
    <t>Коммерческое предложение №17-135  от 29.08.2018 ООО" ЛАНИТ-НОРД"</t>
  </si>
  <si>
    <t>Щит бесперебойного питания  в составе: ЩБП3,ЩБП4 ( Prisma G 1680x1495x243</t>
  </si>
  <si>
    <t>КОМПЛ</t>
  </si>
  <si>
    <t>оборудование</t>
  </si>
  <si>
    <t>Оборудование</t>
  </si>
  <si>
    <t>оборудование (03)</t>
  </si>
  <si>
    <t>[569 314,07 / 1,18 /  3,68]</t>
  </si>
  <si>
    <t>6</t>
  </si>
  <si>
    <t>м08-03-572-03</t>
  </si>
  <si>
    <t>Блок управления шкафного исполнения или распределительный пункт (шкаф), устанавливаемый на стене, высота и ширина до 600х600 мм</t>
  </si>
  <si>
    <t>ФЕРм-2001, м08-03-572-03, приказ Минстроя России №1039/пр от 30.12.2016г.</t>
  </si>
  <si>
    <t>6,1</t>
  </si>
  <si>
    <t>Прайс-лист Электротех комплект г.Москва.Сигнальный переулок.д.35.т.8(495)-53-57</t>
  </si>
  <si>
    <t>Щит заземления в составе: Главная заземляющая шина ГЗШ-21-20 IP20,200х480х120</t>
  </si>
  <si>
    <t>[5 142,91 / 1,18 /  3,68]</t>
  </si>
  <si>
    <t>7</t>
  </si>
  <si>
    <t>м11-06-002-05</t>
  </si>
  <si>
    <t>Трубные проводки в щитах и пультах из пластмассовых труб</t>
  </si>
  <si>
    <t>100 м</t>
  </si>
  <si>
    <t>ФЕРм-2001, м11-06-002-05, приказ Минстроя России №1039/пр от 30.12.2016г.</t>
  </si>
  <si>
    <t>Автоматика  ( кроме микропроцессорной техники )   (при устройстве средств посадки самолетов : НР=95%, СП=55% - {АВИА}=1)</t>
  </si>
  <si>
    <t>7,1</t>
  </si>
  <si>
    <t>Прайс-лист</t>
  </si>
  <si>
    <t>Трубки термоусаживаемые,категории нгLS усадка 2:1 ,НАРЕЗКА 1М, ДИАМ.30/15  ТНТ нг 30/15 Термолинк разных цветов</t>
  </si>
  <si>
    <t>[60,13 / 1,18 /  6,77]</t>
  </si>
  <si>
    <t>8</t>
  </si>
  <si>
    <t>м08-03-574-06</t>
  </si>
  <si>
    <t>Разводка по устройствам и подключение жил кабелей или проводов сечением до 120 мм2</t>
  </si>
  <si>
    <t>100 ШТ</t>
  </si>
  <si>
    <t>ФЕРм-2001, м08-03-574-06, приказ Минстроя России №1039/пр от 30.12.2016г.</t>
  </si>
  <si>
    <t>8,1</t>
  </si>
  <si>
    <t>20.2.10.04-0010</t>
  </si>
  <si>
    <t>Наконечники кабельные медные луженные ТМЛ-120</t>
  </si>
  <si>
    <t>100 шт.</t>
  </si>
  <si>
    <t>ФССЦ-2001, 20.2.10.04-0010, приказ Минстроя России №1039/пр от 30.12.2016г.</t>
  </si>
  <si>
    <t>9</t>
  </si>
  <si>
    <t>м08-03-574-04</t>
  </si>
  <si>
    <t>Разводка по устройствам и подключение жил кабелей или проводов сечением до 70 мм2</t>
  </si>
  <si>
    <t>ФЕРм-2001, м08-03-574-04, приказ Минстроя России №1039/пр от 30.12.2016г.</t>
  </si>
  <si>
    <t>9,1</t>
  </si>
  <si>
    <t>20.2.10.04-0008</t>
  </si>
  <si>
    <t>Наконечники кабельные медные луженные ТМЛ-70</t>
  </si>
  <si>
    <t>ФССЦ-2001, 20.2.10.04-0008, приказ Минстроя России №1039/пр от 30.12.2016г.</t>
  </si>
  <si>
    <t>10</t>
  </si>
  <si>
    <t>м08-03-574-03</t>
  </si>
  <si>
    <t>Разводка по устройствам и подключение жил кабелей или проводов сечением до 35 мм2</t>
  </si>
  <si>
    <t>ФЕРм-2001, м08-03-574-03, приказ Минстроя России №1039/пр от 30.12.2016г.</t>
  </si>
  <si>
    <t>10,1</t>
  </si>
  <si>
    <t>20.2.10.04-0005</t>
  </si>
  <si>
    <t>Наконечники кабельные медные луженные ТМЛ-25</t>
  </si>
  <si>
    <t>ФССЦ-2001, 20.2.10.04-0005, приказ Минстроя России №1039/пр от 30.12.2016г.</t>
  </si>
  <si>
    <t>11</t>
  </si>
  <si>
    <t>м08-03-574-01</t>
  </si>
  <si>
    <t>Разводка по устройствам и подключение жил кабелей или проводов сечением до 10 мм2</t>
  </si>
  <si>
    <t>ФЕРм-2001, м08-03-574-01, приказ Минстроя России №1039/пр от 30.12.2016г.</t>
  </si>
  <si>
    <t>11,1</t>
  </si>
  <si>
    <t>20.2.10.04-0002</t>
  </si>
  <si>
    <t>Наконечники кабельные медные луженные ТМЛ-6</t>
  </si>
  <si>
    <t>ФССЦ-2001, 20.2.10.04-0002, приказ Минстроя России №1039/пр от 30.12.2016г.</t>
  </si>
  <si>
    <t>12</t>
  </si>
  <si>
    <t>м08-02-407-19</t>
  </si>
  <si>
    <t>Труба стальная по установленным конструкциям, по фермам, колоннам и другим стальным конструкциям, диаметр до 100 мм</t>
  </si>
  <si>
    <t>ФЕРм-2001, м08-02-407-19, приказ Минстроя России №1039/пр от 30.12.2016г.</t>
  </si>
  <si>
    <t>12,1</t>
  </si>
  <si>
    <t>23.3.03.02-0075</t>
  </si>
  <si>
    <t>Трубы стальные бесшовные, горячедеформированные со снятой фаской из стали марок 15, 20, 25, наружным диаметром 108 мм, толщина стенки 4 мм</t>
  </si>
  <si>
    <t>ФССЦ-2001, 23.3.03.02-0075, приказ Минстроя России №1039/пр от 30.12.2016г.</t>
  </si>
  <si>
    <t>13</t>
  </si>
  <si>
    <t>м08-02-395-02</t>
  </si>
  <si>
    <t>Лоток металлический штампованный по установленным конструкциям, ширина лотка до 400 мм</t>
  </si>
  <si>
    <t>т</t>
  </si>
  <si>
    <t>ФЕРм-2001, м08-02-395-02, приказ Минстроя России №1039/пр от 30.12.2016г.</t>
  </si>
  <si>
    <t>13,1</t>
  </si>
  <si>
    <t>20.2.07.03-0012</t>
  </si>
  <si>
    <t>Лоток кабельный лестничного типа оцинкованный НЛ-40ц, ширина 400 мм, длина 2 м</t>
  </si>
  <si>
    <t>шт.</t>
  </si>
  <si>
    <t>ФССЦ-2001, 20.2.07.03-0012, приказ Минстроя России №1039/пр от 30.12.2016г.</t>
  </si>
  <si>
    <t>13,2</t>
  </si>
  <si>
    <t>20.2.07.06-0015</t>
  </si>
  <si>
    <t>Лоток кабельный проволочный оцинкованный размером 400х100 мм</t>
  </si>
  <si>
    <t>ФССЦ-2001, 20.2.07.06-0015, приказ Минстроя России №1039/пр от 30.12.2016г.</t>
  </si>
  <si>
    <t>13,3</t>
  </si>
  <si>
    <t>20.2.03.25-0014</t>
  </si>
  <si>
    <t>Угол горизонтальный 90 град. для лотка PNK 400</t>
  </si>
  <si>
    <t>ФССЦ-2001, 20.2.03.25-0014, приказ Минстроя России №1039/пр от 30.12.2016г.</t>
  </si>
  <si>
    <t>13,4</t>
  </si>
  <si>
    <t>20.2.08.07-0061</t>
  </si>
  <si>
    <t>Скобы анодированные однолапковые для крепления кабелей, проводов, труб к различным основаниям, марка ВММ-10(ТМ)</t>
  </si>
  <si>
    <t>ФССЦ-2001, 20.2.08.07-0061, приказ Минстроя России №1039/пр от 30.12.2016г.</t>
  </si>
  <si>
    <t>13,5</t>
  </si>
  <si>
    <t>20.2.08.02-0031</t>
  </si>
  <si>
    <t>Прижим для крепления лотков оцинкованный</t>
  </si>
  <si>
    <t>ФССЦ-2001, 20.2.08.02-0031, приказ Минстроя России №1039/пр от 30.12.2016г.</t>
  </si>
  <si>
    <t>14</t>
  </si>
  <si>
    <t>м08-01-080-04</t>
  </si>
  <si>
    <t>Блок-контактор</t>
  </si>
  <si>
    <t>ФЕРм-2001, м08-01-080-04, приказ Минстроя России №1039/пр от 30.12.2016г.</t>
  </si>
  <si>
    <t>14,1</t>
  </si>
  <si>
    <t>Блок коммутационный  NSX250F.3P</t>
  </si>
  <si>
    <t>[33 735,78 / 1,18 /  3,68]</t>
  </si>
  <si>
    <t>14,2</t>
  </si>
  <si>
    <t>Расцепитель для NSX250, 3P3T LV431430</t>
  </si>
  <si>
    <t>15</t>
  </si>
  <si>
    <t>м08-03-526-03</t>
  </si>
  <si>
    <t>Автомат одно-, двух-, трехполюсный, устанавливаемый на конструкции на стене или колонне, на ток до 250 А</t>
  </si>
  <si>
    <t>ФЕРм-2001, м08-03-526-03, приказ Минстроя России №1039/пр от 30.12.2016г.</t>
  </si>
  <si>
    <t>15,1</t>
  </si>
  <si>
    <t>Выключатель автоматический SPACE  Tmax  T3N 250.225.3P PD3P225AT3B ABB</t>
  </si>
  <si>
    <t>[44 544,57 / 1,18 /  3,68]</t>
  </si>
  <si>
    <t>15,2</t>
  </si>
  <si>
    <t>Комплект монтажный для установки автоматических выключателей</t>
  </si>
  <si>
    <t>[4 294,66 / 1,18 /  6,77]</t>
  </si>
  <si>
    <t>16</t>
  </si>
  <si>
    <t>м10-03-001-04</t>
  </si>
  <si>
    <t>Плата дополнительная, устанавливаемая на готовом месте стойки</t>
  </si>
  <si>
    <t>ФЕРм-2001, м10-03-001-04, приказ Минстроя России №1039/пр от 30.12.2016г.</t>
  </si>
  <si>
    <t>Связь:  городская, местная, междугородняя проводная телефонная связь ( отделы 1, 2, 3 ) - ( при уст-ве средств посадки самолетов:  {AВИА}=1 - НР=95%, СП=55% )</t>
  </si>
  <si>
    <t>мФЕР-10</t>
  </si>
  <si>
    <t>16,1</t>
  </si>
  <si>
    <t>Плата монтажная горизонтальная для NS250</t>
  </si>
  <si>
    <t>[5 587,05 / 1,18 /  6,77]</t>
  </si>
  <si>
    <t>16,2</t>
  </si>
  <si>
    <t>Панель передняя для  горизонтальной установки  аппаратов</t>
  </si>
  <si>
    <t>[2 512,09 / 1,18 /  6,77]</t>
  </si>
  <si>
    <t>16,3</t>
  </si>
  <si>
    <t>Плата вводная с силовыми коннекторами стац. NS250</t>
  </si>
  <si>
    <t>[18 408,08 / 1,18 /  6,77]</t>
  </si>
  <si>
    <t>17</t>
  </si>
  <si>
    <t>м08-03-591-11</t>
  </si>
  <si>
    <t>Розетка штепсельная трехполюсная</t>
  </si>
  <si>
    <t>ФЕРм-2001, м08-03-591-11, приказ Минстроя России №1039/пр от 30.12.2016г.</t>
  </si>
  <si>
    <t>17,1</t>
  </si>
  <si>
    <t>Розетка кабельная  2К+3,32А,230В,IP44</t>
  </si>
  <si>
    <t>[1 300 / 1,18 /  6,77]</t>
  </si>
  <si>
    <t>18</t>
  </si>
  <si>
    <t>м08-02-147-10</t>
  </si>
  <si>
    <t>Кабель до 35 кВ по установленным конструкциям и лоткам с креплением по всей длине, масса 1 м кабеля до 1 кг</t>
  </si>
  <si>
    <t>ФЕРм-2001, м08-02-147-10, приказ Минстроя России №1039/пр от 30.12.2016г.</t>
  </si>
  <si>
    <t>18,1</t>
  </si>
  <si>
    <t>Кабель КГПП(А) -HF 1x70мм2  1 кВ</t>
  </si>
  <si>
    <t>[780,14 / 1,18 /  6,77]</t>
  </si>
  <si>
    <t>18,2</t>
  </si>
  <si>
    <t>Прайс-лист ОАО Электрокабель</t>
  </si>
  <si>
    <t>Кабель КГПП(А) -HF 3x4мм2 0,66 кВ</t>
  </si>
  <si>
    <t>[321,47 / 1,18 /  6,77]</t>
  </si>
  <si>
    <t>19</t>
  </si>
  <si>
    <t>м08-02-147-11</t>
  </si>
  <si>
    <t>Кабель до 35 кВ по установленным конструкциям и лоткам с креплением по всей длине, масса 1 м кабеля до 2 кг</t>
  </si>
  <si>
    <t>ФЕРм-2001, м08-02-147-11, приказ Минстроя России №1039/пр от 30.12.2016г.</t>
  </si>
  <si>
    <t>19,1</t>
  </si>
  <si>
    <t>Кабель КГПП(А) -HF 1x120мм2</t>
  </si>
  <si>
    <t>[919 / 1,18 /  6,77]</t>
  </si>
  <si>
    <t>20</t>
  </si>
  <si>
    <t>м08-02-412-03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</si>
  <si>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</si>
  <si>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ФЕРм-2001, м08-02-412-03, приказ Минстроя России №1039/пр от 30.12.2016г.</t>
  </si>
  <si>
    <t>20,1</t>
  </si>
  <si>
    <t>[221,47 / 1,18 /  6,77]</t>
  </si>
  <si>
    <t>21</t>
  </si>
  <si>
    <t>м08-02-472-10</t>
  </si>
  <si>
    <t>Проводник заземляющий из медного изолированного провода сечением 25 мм2 открыто по строительным основаниям</t>
  </si>
  <si>
    <t>ФЕРм-2001, м08-02-472-10, приказ Минстроя России №1039/пр от 30.12.2016г.</t>
  </si>
  <si>
    <t>21,1</t>
  </si>
  <si>
    <t>Провод ПуГВнг(А) -LS 1х25мм2</t>
  </si>
  <si>
    <t>[346,3 / 1,18 /  6,77]</t>
  </si>
  <si>
    <t>21,2</t>
  </si>
  <si>
    <t>Провод ПуГВнг(А) -LS 1х6мм2</t>
  </si>
  <si>
    <t>[136,57 / 1,18 /  6,77]</t>
  </si>
  <si>
    <t>22</t>
  </si>
  <si>
    <t>п01-03-002-06</t>
  </si>
  <si>
    <t>Выключатель трехполюсный напряжением до 1 кВ с электромагнитным, тепловым или комбинированным расцепителем, номинальный ток до 600 А</t>
  </si>
  <si>
    <t>ФЕРп-2001, п01-03-002-06, приказ Минстроя России №1039/пр от 30.12.2016г.</t>
  </si>
  <si>
    <t>Поправка: п.9.4  Наименование: В случае, если монтажные и пусконаладочные работы по какому-либо оборудованию выполняются одним и тем же звеном (бригадой),</t>
  </si>
  <si>
    <t>Пусконаладочные работы</t>
  </si>
  <si>
    <t>Пусконаладочные работы : все сборники, отдел 05 ( диагностика лифтов ) и отдел 06 ( техническое освидетельствование ) сборника мрФЕР-01</t>
  </si>
  <si>
    <t>пФЕРп</t>
  </si>
  <si>
    <t>Поправка: п.9.4</t>
  </si>
  <si>
    <t>23</t>
  </si>
  <si>
    <t>п01-03-001-01</t>
  </si>
  <si>
    <t>Выключатель однополюсный напряжением до 1 кВ с электромагнитным, тепловым или комбинированным расцепителем</t>
  </si>
  <si>
    <t>ФЕРп-2001, п01-03-001-01, приказ Минстроя России №1039/пр от 30.12.2016г.</t>
  </si>
  <si>
    <t>24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</si>
  <si>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</si>
  <si>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</si>
  <si>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</si>
  <si>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25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</si>
  <si>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</si>
  <si>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</si>
  <si>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</si>
  <si>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</si>
  <si>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26</t>
  </si>
  <si>
    <t>п01-11-028-01</t>
  </si>
  <si>
    <t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</si>
  <si>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ФЕРп-2001, п01-11-028-01,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</si>
  <si>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</si>
  <si>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</si>
  <si>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</si>
  <si>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</si>
  <si>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</si>
  <si>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</si>
  <si>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</si>
  <si>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</si>
  <si>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</si>
  <si>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</si>
  <si>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</si>
  <si>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</si>
  <si>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</si>
  <si>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</si>
  <si>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</si>
  <si>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</si>
  <si>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</si>
  <si>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</si>
  <si>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</si>
  <si>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</si>
  <si>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</si>
  <si>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</si>
  <si>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</si>
  <si>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</si>
  <si>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</si>
  <si>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</si>
  <si>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</si>
  <si>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</si>
  <si>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</si>
  <si>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</si>
  <si>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</si>
  <si>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</si>
  <si>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</si>
  <si>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</si>
  <si>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</si>
  <si>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</si>
  <si>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</si>
  <si>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</si>
  <si>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</si>
  <si>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</si>
  <si>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</si>
  <si>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</si>
  <si>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</si>
  <si>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</si>
  <si>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</si>
  <si>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</si>
  <si>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</si>
  <si>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</si>
  <si>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</si>
  <si>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</si>
  <si>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</si>
  <si>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</si>
  <si>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и1</t>
  </si>
  <si>
    <t>Итого</t>
  </si>
  <si>
    <t>и2</t>
  </si>
  <si>
    <t>НДС 20%</t>
  </si>
  <si>
    <t>и3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</si>
  <si>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</si>
  <si>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</si>
  <si>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</si>
  <si>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</si>
  <si>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</si>
  <si>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</si>
  <si>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</si>
  <si>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</si>
  <si>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</si>
  <si>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</si>
  <si>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</si>
  <si>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</si>
  <si>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</si>
  <si>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</si>
  <si>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</si>
  <si>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</si>
  <si>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</si>
  <si>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</si>
  <si>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</si>
  <si>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</si>
  <si>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</si>
  <si>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</si>
  <si>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</si>
  <si>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</si>
  <si>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</si>
  <si>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</si>
  <si>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</si>
  <si>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</si>
  <si>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</si>
  <si>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</si>
  <si>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</si>
  <si>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</si>
  <si>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</si>
  <si>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</si>
  <si>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</si>
  <si>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</si>
  <si>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</si>
  <si>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</si>
  <si>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</si>
  <si>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</si>
  <si>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</si>
  <si>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</si>
  <si>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</si>
  <si>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</si>
  <si>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</si>
  <si>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</si>
  <si>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</si>
  <si>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</si>
  <si>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</si>
  <si>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</si>
  <si>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</si>
  <si>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</si>
  <si>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</si>
  <si>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</si>
  <si>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</si>
  <si>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</si>
  <si>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</si>
  <si>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</si>
  <si>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</si>
  <si>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</si>
  <si>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</si>
  <si>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</si>
  <si>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Индексы за итогом</t>
  </si>
  <si>
    <t>_OBSM_</t>
  </si>
  <si>
    <t>1-100-47</t>
  </si>
  <si>
    <t>Рабочий среднего разряда 4.7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</si>
  <si>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</si>
  <si>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</si>
  <si>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</si>
  <si>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</si>
  <si>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</si>
  <si>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</si>
  <si>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</si>
  <si>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</si>
  <si>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</si>
  <si>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</si>
  <si>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91.21.16-012</t>
  </si>
  <si>
    <t>ФСЭМ-2001, 91.21.16-012, приказ Минстроя России №1039/пр от 30.12.2016г.</t>
  </si>
  <si>
    <t>Пресс гидравлический с электроприводом</t>
  </si>
  <si>
    <t>01.3.01.02-0002</t>
  </si>
  <si>
    <t>ФССЦ-2001, 01.3.01.02-0002, приказ Минстроя России №1039/пр от 30.12.2016г.</t>
  </si>
  <si>
    <t>Вазелин технический</t>
  </si>
  <si>
    <t>кг</t>
  </si>
  <si>
    <t>01.7.02.09-0002</t>
  </si>
  <si>
    <t>ФССЦ-2001, 01.7.02.09-0002, приказ Минстроя России №1039/пр от 30.12.2016г.</t>
  </si>
  <si>
    <t>Шпагат бумажный</t>
  </si>
  <si>
    <t>01.7.06.05-0041</t>
  </si>
  <si>
    <t>ФССЦ-2001, 01.7.06.05-0041, приказ Минстроя России №1039/пр от 30.12.2016г.</t>
  </si>
  <si>
    <t>Лента изоляционная прорезиненная односторонняя ширина 20 мм, толщина 0,25-0,35 мм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</si>
  <si>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</si>
  <si>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</si>
  <si>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</si>
  <si>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01.7.20.04-0005</t>
  </si>
  <si>
    <t>ФССЦ-2001, 01.7.20.04-0005, приказ Минстроя России №1039/пр от 30.12.2016г.</t>
  </si>
  <si>
    <t>Нитки швейные</t>
  </si>
  <si>
    <t>14.4.02.09-0001</t>
  </si>
  <si>
    <t>ФССЦ-2001, 14.4.02.09-0001, приказ Минстроя России №1039/пр от 30.12.2016г.</t>
  </si>
  <si>
    <t>Краска</t>
  </si>
  <si>
    <t>14.4.03.17-0011</t>
  </si>
  <si>
    <t>ФССЦ-2001, 14.4.03.17-0011, приказ Минстроя России №1039/пр от 30.12.2016г.</t>
  </si>
  <si>
    <t>Лак электроизоляционный 318</t>
  </si>
  <si>
    <t>999-9950</t>
  </si>
  <si>
    <t>Вспомогательные ненормируемые материалы (2% от ОЗП)</t>
  </si>
  <si>
    <t>РУБ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</si>
  <si>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</si>
  <si>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</si>
  <si>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</si>
  <si>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</si>
  <si>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</si>
  <si>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</si>
  <si>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01.7.15.07-0014</t>
  </si>
  <si>
    <t>ФССЦ-2001, 01.7.15.07-0014, приказ Минстроя России №1039/пр от 30.12.2016г.</t>
  </si>
  <si>
    <t>Дюбели распорные полипропиленовые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</si>
  <si>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</si>
  <si>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</si>
  <si>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</si>
  <si>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20.1.02.23-0082</t>
  </si>
  <si>
    <t>ФССЦ-2001, 20.1.02.23-0082, приказ Минстроя России №1039/пр от 30.12.2016г.</t>
  </si>
  <si>
    <t>Перемычки гибкие, тип ПГС-50</t>
  </si>
  <si>
    <t>10 шт.</t>
  </si>
  <si>
    <t>1-100-42</t>
  </si>
  <si>
    <t>Рабочий среднего разряда 4.2</t>
  </si>
  <si>
    <t>01.7.15.03-0031</t>
  </si>
  <si>
    <t>ФССЦ-2001, 01.7.15.03-0031, приказ Минстроя России №1039/пр от 30.12.2016г.</t>
  </si>
  <si>
    <t>Болты с гайками и шайбами оцинкованные, диаметр 6 мм</t>
  </si>
  <si>
    <t>1-100-34</t>
  </si>
  <si>
    <t>Рабочий среднего разряда 3.4</t>
  </si>
  <si>
    <t>91.18.01-012</t>
  </si>
  <si>
    <t>ФСЭМ-2001, 91.18.01-012, приказ Минстроя России №1039/пр от 30.12.2016г.</t>
  </si>
  <si>
    <t>Компрессоры передвижные с электродвигателем давлением 600 кПа (6 ат), производительность до 3,5 м3/мин</t>
  </si>
  <si>
    <t>91.21.10-003</t>
  </si>
  <si>
    <t>ФСЭМ-2001, 91.21.10-003, приказ Минстроя России №1039/пр от 30.12.2016г.</t>
  </si>
  <si>
    <t>Молотки при работе от передвижных компрессорных станций отбойные пневматические</t>
  </si>
  <si>
    <t>91.05.04-010</t>
  </si>
  <si>
    <t>ФСЭМ-2001, 91.05.04-010, приказ Минстроя России №1039/пр от 30.12.2016г.</t>
  </si>
  <si>
    <t>Краны мостовые электрические, грузоподъемность 50 т</t>
  </si>
  <si>
    <t>91.17.04-161</t>
  </si>
  <si>
    <t>ФСЭМ-2001, 91.17.04-161, приказ Минстроя России №1039/пр от 30.12.2016г.</t>
  </si>
  <si>
    <t>Полуавтоматы сварочные номинальным сварочным током 40-500 А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</si>
  <si>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</si>
  <si>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</si>
  <si>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</si>
  <si>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1-100-50</t>
  </si>
  <si>
    <t>Рабочий среднего разряда 5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</si>
  <si>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</si>
  <si>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</si>
  <si>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</si>
  <si>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01.7.15.10-0058</t>
  </si>
  <si>
    <t>ФССЦ-2001, 01.7.15.10-0058, приказ Минстроя России №1039/пр от 30.12.2016г.</t>
  </si>
  <si>
    <t>Скобы СБ-10</t>
  </si>
  <si>
    <t>25.2.01.01-0017</t>
  </si>
  <si>
    <t>ФССЦ-2001, 25.2.01.01-0017, приказ Минстроя России №1039/пр от 30.12.2016г.</t>
  </si>
  <si>
    <t>Бирки маркировочные пластмассовые</t>
  </si>
  <si>
    <t>01.7.06.07-0001</t>
  </si>
  <si>
    <t>ФССЦ-2001, 01.7.06.07-0001, приказ Минстроя России №1039/пр от 30.12.2016г.</t>
  </si>
  <si>
    <t>Лента К226</t>
  </si>
  <si>
    <t>14.4.03.17-0101</t>
  </si>
  <si>
    <t>ФССЦ-2001, 14.4.03.17-0101, приказ Минстроя России №1039/пр от 30.12.2016г.</t>
  </si>
  <si>
    <t>Лаки канифольные, марки КФ-965</t>
  </si>
  <si>
    <t>25.2.01.01-0001</t>
  </si>
  <si>
    <t>ФССЦ-2001, 25.2.01.01-0001, приказ Минстроя России №1039/пр от 30.12.2016г.</t>
  </si>
  <si>
    <t>Бирки-оконцеватели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</si>
  <si>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</si>
  <si>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</si>
  <si>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</si>
  <si>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1-100-38</t>
  </si>
  <si>
    <t>Рабочий среднего разряда 3.8</t>
  </si>
  <si>
    <t>01.7.06.11-0021</t>
  </si>
  <si>
    <t>ФССЦ-2001, 01.7.06.11-0021, приказ Минстроя России №1039/пр от 30.12.2016г.</t>
  </si>
  <si>
    <t>Лента ФУМ</t>
  </si>
  <si>
    <t>01.7.07.29-0241</t>
  </si>
  <si>
    <t>ФССЦ-2001, 01.7.07.29-0241, приказ Минстроя России №1039/пр от 30.12.2016г.</t>
  </si>
  <si>
    <t>Хомутик</t>
  </si>
  <si>
    <t>22.2.02.11-0051</t>
  </si>
  <si>
    <t>ФССЦ-2001, 22.2.02.11-0051, приказ Минстроя России №1039/пр от 30.12.2016г.</t>
  </si>
  <si>
    <t>Гайки установочные заземляющие</t>
  </si>
  <si>
    <t>1-100-40</t>
  </si>
  <si>
    <t>Рабочий среднего разряда 4</t>
  </si>
  <si>
    <t>1-100-45</t>
  </si>
  <si>
    <t>Рабочий среднего разряда 4.5</t>
  </si>
  <si>
    <t>1-100-30</t>
  </si>
  <si>
    <t>Рабочий среднего разряда 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</si>
  <si>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</si>
  <si>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</si>
  <si>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</si>
  <si>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</si>
  <si>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</si>
  <si>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</si>
  <si>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91.06.03-061</t>
  </si>
  <si>
    <t>ФСЭМ-2001, 91.06.03-061, приказ Минстроя России №1039/пр от 30.12.2016г.</t>
  </si>
  <si>
    <t>Лебедки электрические тяговым усилием до 12,26 кН (1,25 т)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</si>
  <si>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</si>
  <si>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</si>
  <si>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</si>
  <si>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14.4.03.03-0002</t>
  </si>
  <si>
    <t>ФССЦ-2001, 14.4.03.03-0002, приказ Минстроя России №1039/пр от 30.12.2016г.</t>
  </si>
  <si>
    <t>Лак битумный БТ-123</t>
  </si>
  <si>
    <t>01.7.07.20-0002</t>
  </si>
  <si>
    <t>ФССЦ-2001, 01.7.07.20-0002, приказ Минстроя России №1039/пр от 30.12.2016г.</t>
  </si>
  <si>
    <t>Тальк молотый, сорт I</t>
  </si>
  <si>
    <t>20.2.01.05-0005</t>
  </si>
  <si>
    <t>ФССЦ-2001, 20.2.01.05-0005, приказ Минстроя России №1039/пр от 30.12.2016г.</t>
  </si>
  <si>
    <t>Гильза кабельная медная ГМ 16</t>
  </si>
  <si>
    <t>20.2.02.01-0013</t>
  </si>
  <si>
    <t>ФССЦ-2001, 20.2.02.01-0013, приказ Минстроя России №1039/пр от 30.12.2016г.</t>
  </si>
  <si>
    <t>Втулки В28</t>
  </si>
  <si>
    <t>1000 шт.</t>
  </si>
  <si>
    <t>01.7.15.14-0043</t>
  </si>
  <si>
    <t>ФССЦ-2001, 01.7.15.14-0043, приказ Минстроя России №1039/пр от 30.12.2016г.</t>
  </si>
  <si>
    <t>Шуруп самонарезающий (LN) 3,5/11 мм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</si>
  <si>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</si>
  <si>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</si>
  <si>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</si>
  <si>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</si>
  <si>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</si>
  <si>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</si>
  <si>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</si>
  <si>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</si>
  <si>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999-0005</t>
  </si>
  <si>
    <t>Масса оборудования</t>
  </si>
  <si>
    <t>Поправка: Прил.2, Табл.3, п. 6  Наименование: Производство ремонтно-строительных работ осуществляется внутри работающих трансформаторных и распределительных подстанций, в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</si>
  <si>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</si>
  <si>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</si>
  <si>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</si>
  <si>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</si>
  <si>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</si>
  <si>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</si>
  <si>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</si>
  <si>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</si>
  <si>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</si>
  <si>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</si>
  <si>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</si>
  <si>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</si>
  <si>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</si>
  <si>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</si>
  <si>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</si>
  <si>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</si>
  <si>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</si>
  <si>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</si>
  <si>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</si>
  <si>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</si>
  <si>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</si>
  <si>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</si>
  <si>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</si>
  <si>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IV квартал 2018 года</t>
  </si>
  <si>
    <t>Зарплата</t>
  </si>
  <si>
    <t>в т.ч. зарплата машинистов</t>
  </si>
  <si>
    <t>НР от ФОТ</t>
  </si>
  <si>
    <t>%</t>
  </si>
  <si>
    <t>СП от ФОТ</t>
  </si>
  <si>
    <t>Затраты труда</t>
  </si>
  <si>
    <t>чел-ч</t>
  </si>
  <si>
    <t>Материальные ресурсы</t>
  </si>
  <si>
    <r>
      <t>Щит бесперебойного питания  в составе: ЩБП3,ЩБП4 ( Prisma G 1680x1495x243</t>
    </r>
    <r>
      <rPr>
        <i/>
        <sz val="10"/>
        <rFont val="Arial"/>
        <family val="2"/>
        <charset val="204"/>
      </rPr>
      <t xml:space="preserve">
Базисная стоимость: 131 105,86 = [569 314,07 / 1,18 /  3,68]</t>
    </r>
  </si>
  <si>
    <r>
      <t>Щит заземления в составе: Главная заземляющая шина ГЗШ-21-20 IP20,200х480х120</t>
    </r>
    <r>
      <rPr>
        <i/>
        <sz val="10"/>
        <rFont val="Arial"/>
        <family val="2"/>
        <charset val="204"/>
      </rPr>
      <t xml:space="preserve">
Базисная стоимость: 1 184,35 = [5 142,91 / 1,18 /  3,68]</t>
    </r>
  </si>
  <si>
    <r>
      <t>Трубки термоусаживаемые,категории нгLS усадка 2:1 ,НАРЕЗКА 1М, ДИАМ.30/15  ТНТ нг 30/15 Термолинк разных цветов</t>
    </r>
    <r>
      <rPr>
        <i/>
        <sz val="10"/>
        <rFont val="Arial"/>
        <family val="2"/>
        <charset val="204"/>
      </rPr>
      <t xml:space="preserve">
Базисная стоимость: 7,53 = [60,13 / 1,18 /  6,77]</t>
    </r>
  </si>
  <si>
    <r>
      <t>Блок коммутационный  NSX250F.3P</t>
    </r>
    <r>
      <rPr>
        <i/>
        <sz val="10"/>
        <rFont val="Arial"/>
        <family val="2"/>
        <charset val="204"/>
      </rPr>
      <t xml:space="preserve">
Базисная стоимость: 7 768,93 = [33 735,78 / 1,18 /  3,68]</t>
    </r>
  </si>
  <si>
    <r>
      <t>Расцепитель для NSX250, 3P3T LV431430</t>
    </r>
    <r>
      <rPr>
        <i/>
        <sz val="10"/>
        <rFont val="Arial"/>
        <family val="2"/>
        <charset val="204"/>
      </rPr>
      <t xml:space="preserve">
Базисная стоимость: 7 768,93 = [33 735,78 / 1,18 /  3,68]</t>
    </r>
  </si>
  <si>
    <r>
      <t>Выключатель автоматический SPACE  Tmax  T3N 250.225.3P PD3P225AT3B ABB</t>
    </r>
    <r>
      <rPr>
        <i/>
        <sz val="10"/>
        <rFont val="Arial"/>
        <family val="2"/>
        <charset val="204"/>
      </rPr>
      <t xml:space="preserve">
Базисная стоимость: 10 258,05 = [44 544,57 / 1,18 /  3,68]</t>
    </r>
  </si>
  <si>
    <r>
      <t>Комплект монтажный для установки автоматических выключателей</t>
    </r>
    <r>
      <rPr>
        <i/>
        <sz val="10"/>
        <rFont val="Arial"/>
        <family val="2"/>
        <charset val="204"/>
      </rPr>
      <t xml:space="preserve">
Базисная стоимость: 537,60 = [4 294,66 / 1,18 /  6,77]</t>
    </r>
  </si>
  <si>
    <r>
      <t>Плата монтажная горизонтальная для NS250</t>
    </r>
    <r>
      <rPr>
        <i/>
        <sz val="10"/>
        <rFont val="Arial"/>
        <family val="2"/>
        <charset val="204"/>
      </rPr>
      <t xml:space="preserve">
Базисная стоимость: 699,38 = [5 587,05 / 1,18 /  6,77]</t>
    </r>
  </si>
  <si>
    <r>
      <t>Панель передняя для  горизонтальной установки  аппаратов</t>
    </r>
    <r>
      <rPr>
        <i/>
        <sz val="10"/>
        <rFont val="Arial"/>
        <family val="2"/>
        <charset val="204"/>
      </rPr>
      <t xml:space="preserve">
Базисная стоимость: 314,46 = [2 512,09 / 1,18 /  6,77]</t>
    </r>
  </si>
  <si>
    <r>
      <t>Плата вводная с силовыми коннекторами стац. NS250</t>
    </r>
    <r>
      <rPr>
        <i/>
        <sz val="10"/>
        <rFont val="Arial"/>
        <family val="2"/>
        <charset val="204"/>
      </rPr>
      <t xml:space="preserve">
Базисная стоимость: 2 304,29 = [18 408,08 / 1,18 /  6,77]</t>
    </r>
  </si>
  <si>
    <r>
      <t>Розетка кабельная  2К+3,32А,230В,IP44</t>
    </r>
    <r>
      <rPr>
        <i/>
        <sz val="10"/>
        <rFont val="Arial"/>
        <family val="2"/>
        <charset val="204"/>
      </rPr>
      <t xml:space="preserve">
Базисная стоимость: 162,73 = [1 300 / 1,18 /  6,77]</t>
    </r>
  </si>
  <si>
    <r>
      <t>Кабель КГПП(А) -HF 1x70мм2  1 кВ</t>
    </r>
    <r>
      <rPr>
        <i/>
        <sz val="10"/>
        <rFont val="Arial"/>
        <family val="2"/>
        <charset val="204"/>
      </rPr>
      <t xml:space="preserve">
Базисная стоимость: 97,66 = [780,14 / 1,18 /  6,77]</t>
    </r>
  </si>
  <si>
    <r>
      <t>Кабель КГПП(А) -HF 3x4мм2 0,66 кВ</t>
    </r>
    <r>
      <rPr>
        <i/>
        <sz val="10"/>
        <rFont val="Arial"/>
        <family val="2"/>
        <charset val="204"/>
      </rPr>
      <t xml:space="preserve">
Базисная стоимость: 40,24 = [321,47 / 1,18 /  6,77]</t>
    </r>
  </si>
  <si>
    <r>
      <t>Кабель КГПП(А) -HF 1x120мм2</t>
    </r>
    <r>
      <rPr>
        <i/>
        <sz val="10"/>
        <rFont val="Arial"/>
        <family val="2"/>
        <charset val="204"/>
      </rPr>
      <t xml:space="preserve">
Базисная стоимость: 115,04 = [919 / 1,18 /  6,77]</t>
    </r>
  </si>
  <si>
    <r>
      <t>Кабель КГПП(А) -HF 3x4мм2 0,66 кВ</t>
    </r>
    <r>
      <rPr>
        <i/>
        <sz val="10"/>
        <rFont val="Arial"/>
        <family val="2"/>
        <charset val="204"/>
      </rPr>
      <t xml:space="preserve">
Базисная стоимость: 27,72 = [221,47 / 1,18 /  6,77]</t>
    </r>
  </si>
  <si>
    <r>
      <t>Провод ПуГВнг(А) -LS 1х25мм2</t>
    </r>
    <r>
      <rPr>
        <i/>
        <sz val="10"/>
        <rFont val="Arial"/>
        <family val="2"/>
        <charset val="204"/>
      </rPr>
      <t xml:space="preserve">
Базисная стоимость: 43,35 = [346,3 / 1,18 /  6,77]</t>
    </r>
  </si>
  <si>
    <r>
      <t>Провод ПуГВнг(А) -LS 1х6мм2</t>
    </r>
    <r>
      <rPr>
        <i/>
        <sz val="10"/>
        <rFont val="Arial"/>
        <family val="2"/>
        <charset val="204"/>
      </rPr>
      <t xml:space="preserve">
Базисная стоимость: 17,10 = [136,57 / 1,18 /  6,77]</t>
    </r>
  </si>
  <si>
    <t xml:space="preserve">   </t>
  </si>
  <si>
    <t xml:space="preserve"> СМЕТА </t>
  </si>
  <si>
    <t>на модернизацию систем электроснабжения  центра обработки данных НИЯУ МИФИ</t>
  </si>
  <si>
    <t>Приложение 2 к Форме 6 к документации о проведении открытого аукциона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</si>
</sst>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\ #,##0.00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2" xfId="0" quotePrefix="1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4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0"/>
  <sheetViews>
    <sheetView tabSelected="1" zoomScaleNormal="100" workbookViewId="0">
      <selection activeCell="H7" sqref="H7:L7"/>
    </sheetView>
  </sheetViews>
  <sheetFormatPr defaultRowHeight="12.75" x14ac:dyDescent="0.2"/>
  <cols>
    <col min="1" max="1" width="5.7109375" customWidth="1"/>
    <col min="2" max="2" width="16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36" width="0" hidden="1" customWidth="1"/>
  </cols>
  <sheetData>
    <row r="1" spans="1:12" x14ac:dyDescent="0.2">
      <c r="A1" s="9"/>
    </row>
    <row r="2" spans="1:12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45.75" customHeight="1" x14ac:dyDescent="0.25">
      <c r="A3" s="12"/>
      <c r="B3" s="59"/>
      <c r="C3" s="59"/>
      <c r="D3" s="59"/>
      <c r="E3" s="59"/>
      <c r="F3" s="11"/>
      <c r="G3" s="11"/>
      <c r="H3" s="60" t="s">
        <v>576</v>
      </c>
      <c r="I3" s="60"/>
      <c r="J3" s="60"/>
      <c r="K3" s="60"/>
      <c r="L3" s="60"/>
    </row>
    <row r="4" spans="1:12" ht="14.25" x14ac:dyDescent="0.2">
      <c r="A4" s="11"/>
      <c r="B4" s="61"/>
      <c r="C4" s="61"/>
      <c r="D4" s="61"/>
      <c r="E4" s="61"/>
      <c r="F4" s="11"/>
      <c r="G4" s="11"/>
      <c r="H4" s="61"/>
      <c r="I4" s="61"/>
      <c r="J4" s="61"/>
      <c r="K4" s="61"/>
      <c r="L4" s="61"/>
    </row>
    <row r="5" spans="1:12" ht="14.25" x14ac:dyDescent="0.2">
      <c r="A5" s="13"/>
      <c r="B5" s="13"/>
      <c r="C5" s="14"/>
      <c r="D5" s="14"/>
      <c r="E5" s="14"/>
      <c r="F5" s="11"/>
      <c r="G5" s="11"/>
      <c r="H5" s="15"/>
      <c r="I5" s="14"/>
      <c r="J5" s="14"/>
      <c r="K5" s="14"/>
      <c r="L5" s="15"/>
    </row>
    <row r="6" spans="1:12" ht="14.25" x14ac:dyDescent="0.2">
      <c r="A6" s="15"/>
      <c r="B6" s="61"/>
      <c r="C6" s="61"/>
      <c r="D6" s="61"/>
      <c r="E6" s="61"/>
      <c r="F6" s="11"/>
      <c r="G6" s="11"/>
      <c r="H6" s="61"/>
      <c r="I6" s="61"/>
      <c r="J6" s="61"/>
      <c r="K6" s="61"/>
      <c r="L6" s="61"/>
    </row>
    <row r="7" spans="1:12" ht="14.25" x14ac:dyDescent="0.2">
      <c r="A7" s="16"/>
      <c r="B7" s="58"/>
      <c r="C7" s="58"/>
      <c r="D7" s="58"/>
      <c r="E7" s="58"/>
      <c r="F7" s="11"/>
      <c r="G7" s="11"/>
      <c r="H7" s="58"/>
      <c r="I7" s="58"/>
      <c r="J7" s="58"/>
      <c r="K7" s="58"/>
      <c r="L7" s="58"/>
    </row>
    <row r="10" spans="1:12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.75" x14ac:dyDescent="0.25">
      <c r="A11" s="17"/>
      <c r="B11" s="55" t="s">
        <v>574</v>
      </c>
      <c r="C11" s="55"/>
      <c r="D11" s="55"/>
      <c r="E11" s="55"/>
      <c r="F11" s="55"/>
      <c r="G11" s="55"/>
      <c r="H11" s="55"/>
      <c r="I11" s="55"/>
      <c r="J11" s="55"/>
      <c r="K11" s="55"/>
      <c r="L11" s="17"/>
    </row>
    <row r="12" spans="1:12" ht="18" hidden="1" x14ac:dyDescent="0.25">
      <c r="A12" s="17"/>
      <c r="B12" s="56" t="str">
        <f>IF(Source!G20&lt;&gt;"Новая локальная смета", Source!G20, "")</f>
        <v/>
      </c>
      <c r="C12" s="56"/>
      <c r="D12" s="56"/>
      <c r="E12" s="56"/>
      <c r="F12" s="56"/>
      <c r="G12" s="56"/>
      <c r="H12" s="56"/>
      <c r="I12" s="56"/>
      <c r="J12" s="56"/>
      <c r="K12" s="56"/>
      <c r="L12" s="17"/>
    </row>
    <row r="13" spans="1:12" ht="14.25" hidden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" x14ac:dyDescent="0.25">
      <c r="A14" s="11"/>
      <c r="B14" s="56" t="s">
        <v>575</v>
      </c>
      <c r="C14" s="56"/>
      <c r="D14" s="56"/>
      <c r="E14" s="56"/>
      <c r="F14" s="56"/>
      <c r="G14" s="56"/>
      <c r="H14" s="56"/>
      <c r="I14" s="56"/>
      <c r="J14" s="56"/>
      <c r="K14" s="56"/>
      <c r="L14" s="1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22" ht="14.25" x14ac:dyDescent="0.2">
      <c r="A17" s="11"/>
      <c r="B17" s="11"/>
      <c r="C17" s="11"/>
      <c r="D17" s="11"/>
      <c r="E17" s="19"/>
      <c r="F17" s="19"/>
      <c r="G17" s="57" t="s">
        <v>524</v>
      </c>
      <c r="H17" s="57"/>
      <c r="I17" s="57" t="s">
        <v>525</v>
      </c>
      <c r="J17" s="57"/>
      <c r="K17" s="11"/>
      <c r="L17" s="11"/>
    </row>
    <row r="18" spans="1:22" ht="15" x14ac:dyDescent="0.25">
      <c r="A18" s="11"/>
      <c r="B18" s="11"/>
      <c r="C18" s="52" t="s">
        <v>526</v>
      </c>
      <c r="D18" s="52"/>
      <c r="E18" s="52"/>
      <c r="F18" s="52"/>
      <c r="G18" s="53">
        <f>SUM(O29:O280)/1000</f>
        <v>455.90210000000002</v>
      </c>
      <c r="H18" s="53"/>
      <c r="I18" s="53">
        <f>(Source!F108/1000)</f>
        <v>2602.9925899999998</v>
      </c>
      <c r="J18" s="53"/>
      <c r="K18" s="54" t="s">
        <v>527</v>
      </c>
      <c r="L18" s="54"/>
    </row>
    <row r="19" spans="1:22" ht="14.25" x14ac:dyDescent="0.2">
      <c r="A19" s="11"/>
      <c r="B19" s="11"/>
      <c r="C19" s="62" t="s">
        <v>528</v>
      </c>
      <c r="D19" s="62"/>
      <c r="E19" s="62"/>
      <c r="F19" s="62"/>
      <c r="G19" s="53">
        <f>SUM(W29:W280)/1000</f>
        <v>1.3679999999999999E-2</v>
      </c>
      <c r="H19" s="53"/>
      <c r="I19" s="53">
        <f>(Source!F95)/1000</f>
        <v>9.282E-2</v>
      </c>
      <c r="J19" s="53"/>
      <c r="K19" s="54" t="s">
        <v>527</v>
      </c>
      <c r="L19" s="54"/>
    </row>
    <row r="20" spans="1:22" ht="14.25" x14ac:dyDescent="0.2">
      <c r="A20" s="11"/>
      <c r="B20" s="11"/>
      <c r="C20" s="62" t="s">
        <v>529</v>
      </c>
      <c r="D20" s="62"/>
      <c r="E20" s="62"/>
      <c r="F20" s="62"/>
      <c r="G20" s="53">
        <f>SUM(X29:X280)/1000</f>
        <v>136.52769999999998</v>
      </c>
      <c r="H20" s="53"/>
      <c r="I20" s="53">
        <f>(Source!F96)/1000</f>
        <v>924.29205000000002</v>
      </c>
      <c r="J20" s="53"/>
      <c r="K20" s="54" t="s">
        <v>527</v>
      </c>
      <c r="L20" s="54"/>
    </row>
    <row r="21" spans="1:22" ht="14.25" x14ac:dyDescent="0.2">
      <c r="A21" s="11"/>
      <c r="B21" s="11"/>
      <c r="C21" s="62" t="s">
        <v>530</v>
      </c>
      <c r="D21" s="62"/>
      <c r="E21" s="62"/>
      <c r="F21" s="62"/>
      <c r="G21" s="53">
        <f>SUM(Y29:Y280)/1000</f>
        <v>314.98788999999988</v>
      </c>
      <c r="H21" s="53"/>
      <c r="I21" s="53">
        <f>(Source!F87)/1000</f>
        <v>1159.15543</v>
      </c>
      <c r="J21" s="53"/>
      <c r="K21" s="54" t="s">
        <v>527</v>
      </c>
      <c r="L21" s="54"/>
    </row>
    <row r="22" spans="1:22" ht="14.25" x14ac:dyDescent="0.2">
      <c r="A22" s="11"/>
      <c r="B22" s="11"/>
      <c r="C22" s="62" t="s">
        <v>531</v>
      </c>
      <c r="D22" s="62"/>
      <c r="E22" s="62"/>
      <c r="F22" s="62"/>
      <c r="G22" s="53">
        <f>SUM(Z29:Z280)/1000</f>
        <v>4.3728299999999996</v>
      </c>
      <c r="H22" s="53"/>
      <c r="I22" s="53">
        <f>(Source!F97+Source!F98)/1000</f>
        <v>85.620190000000008</v>
      </c>
      <c r="J22" s="53"/>
      <c r="K22" s="54" t="s">
        <v>527</v>
      </c>
      <c r="L22" s="54"/>
    </row>
    <row r="23" spans="1:22" ht="15" x14ac:dyDescent="0.25">
      <c r="A23" s="11"/>
      <c r="B23" s="11"/>
      <c r="C23" s="52" t="s">
        <v>532</v>
      </c>
      <c r="D23" s="52"/>
      <c r="E23" s="52"/>
      <c r="F23" s="52"/>
      <c r="G23" s="53">
        <f>I23</f>
        <v>723.54365240800007</v>
      </c>
      <c r="H23" s="53"/>
      <c r="I23" s="53">
        <f>(Source!F100+Source!F101)</f>
        <v>723.54365240800007</v>
      </c>
      <c r="J23" s="53"/>
      <c r="K23" s="54" t="s">
        <v>533</v>
      </c>
      <c r="L23" s="54"/>
    </row>
    <row r="24" spans="1:22" ht="15" x14ac:dyDescent="0.25">
      <c r="A24" s="11"/>
      <c r="B24" s="11"/>
      <c r="C24" s="52" t="s">
        <v>534</v>
      </c>
      <c r="D24" s="52"/>
      <c r="E24" s="52"/>
      <c r="F24" s="52"/>
      <c r="G24" s="53">
        <f>SUM(R29:R280)/1000</f>
        <v>7.3137799999999995</v>
      </c>
      <c r="H24" s="53"/>
      <c r="I24" s="53">
        <f>(Source!F93+ Source!F92)/1000</f>
        <v>76.839090000000013</v>
      </c>
      <c r="J24" s="53"/>
      <c r="K24" s="54" t="s">
        <v>527</v>
      </c>
      <c r="L24" s="54"/>
    </row>
    <row r="25" spans="1:22" ht="14.2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2" ht="14.25" x14ac:dyDescent="0.2">
      <c r="A26" s="67" t="s">
        <v>547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22" ht="57" x14ac:dyDescent="0.2">
      <c r="A27" s="20" t="s">
        <v>535</v>
      </c>
      <c r="B27" s="20" t="s">
        <v>536</v>
      </c>
      <c r="C27" s="20" t="s">
        <v>537</v>
      </c>
      <c r="D27" s="20" t="s">
        <v>538</v>
      </c>
      <c r="E27" s="20" t="s">
        <v>539</v>
      </c>
      <c r="F27" s="20" t="s">
        <v>540</v>
      </c>
      <c r="G27" s="20" t="s">
        <v>541</v>
      </c>
      <c r="H27" s="20" t="s">
        <v>542</v>
      </c>
      <c r="I27" s="20" t="s">
        <v>543</v>
      </c>
      <c r="J27" s="20" t="s">
        <v>544</v>
      </c>
      <c r="K27" s="20" t="s">
        <v>545</v>
      </c>
      <c r="L27" s="20" t="s">
        <v>546</v>
      </c>
    </row>
    <row r="28" spans="1:22" ht="14.25" x14ac:dyDescent="0.2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2">
        <v>12</v>
      </c>
    </row>
    <row r="29" spans="1:22" ht="85.5" x14ac:dyDescent="0.2">
      <c r="A29" s="44" t="str">
        <f>Source!E24</f>
        <v>1</v>
      </c>
      <c r="B29" s="45" t="str">
        <f>Source!F24</f>
        <v>м08-03-521-18</v>
      </c>
      <c r="C29" s="45" t="str">
        <f>Source!G24</f>
        <v>Демонтаж:Рубильник на плите с центральной или боковой рукояткой или управлением штангой, устанавливаемый на металлическом основании, трехполюсный на ток до 1600 А</v>
      </c>
      <c r="D29" s="28" t="str">
        <f>Source!H24</f>
        <v>ШТ</v>
      </c>
      <c r="E29" s="10">
        <f>Source!I24</f>
        <v>2</v>
      </c>
      <c r="F29" s="29">
        <f>Source!AL24+Source!AM24+Source!AO24</f>
        <v>135.55000000000001</v>
      </c>
      <c r="G29" s="30"/>
      <c r="H29" s="29"/>
      <c r="I29" s="30" t="str">
        <f>Source!BO24</f>
        <v/>
      </c>
      <c r="J29" s="30"/>
      <c r="K29" s="29"/>
      <c r="L29" s="31"/>
      <c r="S29">
        <f>ROUND((Source!FX24/100)*((ROUND(Source!AF24*Source!I24, 2)+ROUND(Source!AE24*Source!I24, 2))), 2)</f>
        <v>56.49</v>
      </c>
      <c r="T29">
        <f>Source!X24</f>
        <v>382.41</v>
      </c>
      <c r="U29">
        <f>ROUND((Source!FY24/100)*((ROUND(Source!AF24*Source!I24, 2)+ROUND(Source!AE24*Source!I24, 2))), 2)</f>
        <v>38.65</v>
      </c>
      <c r="V29">
        <f>Source!Y24</f>
        <v>261.64999999999998</v>
      </c>
    </row>
    <row r="30" spans="1:22" ht="14.25" x14ac:dyDescent="0.2">
      <c r="A30" s="44"/>
      <c r="B30" s="45"/>
      <c r="C30" s="45" t="s">
        <v>548</v>
      </c>
      <c r="D30" s="28"/>
      <c r="E30" s="10"/>
      <c r="F30" s="29">
        <f>Source!AO24</f>
        <v>98.83</v>
      </c>
      <c r="G30" s="30" t="str">
        <f>Source!DG24</f>
        <v>)*0,3</v>
      </c>
      <c r="H30" s="29">
        <f>ROUND(Source!AF24*Source!I24, 2)</f>
        <v>59.3</v>
      </c>
      <c r="I30" s="30"/>
      <c r="J30" s="30">
        <f>IF(Source!BA24&lt;&gt; 0, Source!BA24, 1)</f>
        <v>6.77</v>
      </c>
      <c r="K30" s="29">
        <f>Source!S24</f>
        <v>401.46</v>
      </c>
      <c r="L30" s="31"/>
      <c r="R30">
        <f>H30</f>
        <v>59.3</v>
      </c>
    </row>
    <row r="31" spans="1:22" ht="14.25" x14ac:dyDescent="0.2">
      <c r="A31" s="44"/>
      <c r="B31" s="45"/>
      <c r="C31" s="45" t="s">
        <v>267</v>
      </c>
      <c r="D31" s="28"/>
      <c r="E31" s="10"/>
      <c r="F31" s="29">
        <f>Source!AM24</f>
        <v>3.17</v>
      </c>
      <c r="G31" s="30" t="str">
        <f>Source!DE24</f>
        <v>)*0,3</v>
      </c>
      <c r="H31" s="29">
        <f>ROUND(Source!AD24*Source!I24, 2)</f>
        <v>1.9</v>
      </c>
      <c r="I31" s="30"/>
      <c r="J31" s="30">
        <f>IF(Source!BB24&lt;&gt; 0, Source!BB24, 1)</f>
        <v>6.77</v>
      </c>
      <c r="K31" s="29">
        <f>Source!Q24</f>
        <v>12.86</v>
      </c>
      <c r="L31" s="31"/>
    </row>
    <row r="32" spans="1:22" ht="14.25" x14ac:dyDescent="0.2">
      <c r="A32" s="44"/>
      <c r="B32" s="45"/>
      <c r="C32" s="45" t="s">
        <v>549</v>
      </c>
      <c r="D32" s="28"/>
      <c r="E32" s="10"/>
      <c r="F32" s="29">
        <f>Source!AN24</f>
        <v>0.26</v>
      </c>
      <c r="G32" s="30" t="str">
        <f>Source!DF24</f>
        <v>)*0,3</v>
      </c>
      <c r="H32" s="32">
        <f>ROUND(Source!AE24*Source!I24, 2)</f>
        <v>0.16</v>
      </c>
      <c r="I32" s="30"/>
      <c r="J32" s="30">
        <f>IF(Source!BS24&lt;&gt; 0, Source!BS24, 1)</f>
        <v>6.77</v>
      </c>
      <c r="K32" s="32">
        <f>Source!R24</f>
        <v>1.08</v>
      </c>
      <c r="L32" s="31"/>
      <c r="R32">
        <f>H32</f>
        <v>0.16</v>
      </c>
    </row>
    <row r="33" spans="1:26" ht="14.25" x14ac:dyDescent="0.2">
      <c r="A33" s="44"/>
      <c r="B33" s="45"/>
      <c r="C33" s="45" t="s">
        <v>550</v>
      </c>
      <c r="D33" s="28" t="s">
        <v>551</v>
      </c>
      <c r="E33" s="10">
        <f>Source!BZ24</f>
        <v>95</v>
      </c>
      <c r="F33" s="48"/>
      <c r="G33" s="30"/>
      <c r="H33" s="29">
        <f>SUM(S29:S35)</f>
        <v>56.49</v>
      </c>
      <c r="I33" s="33"/>
      <c r="J33" s="27">
        <f>Source!AT24</f>
        <v>95</v>
      </c>
      <c r="K33" s="29">
        <f>SUM(T29:T35)</f>
        <v>382.41</v>
      </c>
      <c r="L33" s="31"/>
    </row>
    <row r="34" spans="1:26" ht="14.25" x14ac:dyDescent="0.2">
      <c r="A34" s="44"/>
      <c r="B34" s="45"/>
      <c r="C34" s="45" t="s">
        <v>552</v>
      </c>
      <c r="D34" s="28" t="s">
        <v>551</v>
      </c>
      <c r="E34" s="10">
        <f>Source!CA24</f>
        <v>65</v>
      </c>
      <c r="F34" s="48"/>
      <c r="G34" s="30"/>
      <c r="H34" s="29">
        <f>SUM(U29:U35)</f>
        <v>38.65</v>
      </c>
      <c r="I34" s="33"/>
      <c r="J34" s="27">
        <f>Source!AU24</f>
        <v>65</v>
      </c>
      <c r="K34" s="29">
        <f>SUM(V29:V35)</f>
        <v>261.64999999999998</v>
      </c>
      <c r="L34" s="31"/>
    </row>
    <row r="35" spans="1:26" ht="14.25" x14ac:dyDescent="0.2">
      <c r="A35" s="46"/>
      <c r="B35" s="47"/>
      <c r="C35" s="47" t="s">
        <v>553</v>
      </c>
      <c r="D35" s="34" t="s">
        <v>554</v>
      </c>
      <c r="E35" s="35">
        <f>Source!AQ24</f>
        <v>9.2799999999999994</v>
      </c>
      <c r="F35" s="36"/>
      <c r="G35" s="37" t="str">
        <f>Source!DI24</f>
        <v>)*0,3</v>
      </c>
      <c r="H35" s="36"/>
      <c r="I35" s="37"/>
      <c r="J35" s="37"/>
      <c r="K35" s="36"/>
      <c r="L35" s="38">
        <f>Source!U24</f>
        <v>5.5679999999999996</v>
      </c>
    </row>
    <row r="36" spans="1:26" ht="15" x14ac:dyDescent="0.25">
      <c r="G36" s="66">
        <f>H30+H31+H33+H34</f>
        <v>156.34</v>
      </c>
      <c r="H36" s="66"/>
      <c r="J36" s="66">
        <f>K30+K31+K33+K34</f>
        <v>1058.3800000000001</v>
      </c>
      <c r="K36" s="66"/>
      <c r="L36" s="39">
        <f>Source!U24</f>
        <v>5.5679999999999996</v>
      </c>
      <c r="O36" s="23">
        <f>G36</f>
        <v>156.34</v>
      </c>
      <c r="P36" s="23">
        <f>J36</f>
        <v>1058.3800000000001</v>
      </c>
      <c r="Q36" s="23">
        <f>L36</f>
        <v>5.5679999999999996</v>
      </c>
      <c r="W36">
        <f>IF(Source!BI24&lt;=1,H30+H31+H33+H34, 0)</f>
        <v>0</v>
      </c>
      <c r="X36">
        <f>IF(Source!BI24=2,H30+H31+H33+H34, 0)</f>
        <v>156.34</v>
      </c>
      <c r="Y36">
        <f>IF(Source!BI24=3,H30+H31+H33+H34, 0)</f>
        <v>0</v>
      </c>
      <c r="Z36">
        <f>IF(Source!BI24=4,H30+H31+H33+H34, 0)</f>
        <v>0</v>
      </c>
    </row>
    <row r="37" spans="1:26" ht="57" x14ac:dyDescent="0.2">
      <c r="A37" s="44" t="str">
        <f>Source!E25</f>
        <v>2</v>
      </c>
      <c r="B37" s="45" t="str">
        <f>Source!F25</f>
        <v>м08-03-526-05</v>
      </c>
      <c r="C37" s="45" t="str">
        <f>Source!G25</f>
        <v>Демонтаж:Автомат одно-, двух-, трехполюсный, устанавливаемый на конструкции на стене или колонне, на ток до 630 А</v>
      </c>
      <c r="D37" s="28" t="str">
        <f>Source!H25</f>
        <v>ШТ</v>
      </c>
      <c r="E37" s="10">
        <f>Source!I25</f>
        <v>1</v>
      </c>
      <c r="F37" s="29">
        <f>Source!AL25+Source!AM25+Source!AO25</f>
        <v>119.20000000000002</v>
      </c>
      <c r="G37" s="30"/>
      <c r="H37" s="29"/>
      <c r="I37" s="30" t="str">
        <f>Source!BO25</f>
        <v/>
      </c>
      <c r="J37" s="30"/>
      <c r="K37" s="29"/>
      <c r="L37" s="31"/>
      <c r="S37">
        <f>ROUND((Source!FX25/100)*((ROUND(Source!AF25*Source!I25, 2)+ROUND(Source!AE25*Source!I25, 2))), 2)</f>
        <v>14</v>
      </c>
      <c r="T37">
        <f>Source!X25</f>
        <v>94.8</v>
      </c>
      <c r="U37">
        <f>ROUND((Source!FY25/100)*((ROUND(Source!AF25*Source!I25, 2)+ROUND(Source!AE25*Source!I25, 2))), 2)</f>
        <v>9.58</v>
      </c>
      <c r="V37">
        <f>Source!Y25</f>
        <v>64.86</v>
      </c>
    </row>
    <row r="38" spans="1:26" ht="14.25" x14ac:dyDescent="0.2">
      <c r="A38" s="44"/>
      <c r="B38" s="45"/>
      <c r="C38" s="45" t="s">
        <v>548</v>
      </c>
      <c r="D38" s="28"/>
      <c r="E38" s="10"/>
      <c r="F38" s="29">
        <f>Source!AO25</f>
        <v>48.88</v>
      </c>
      <c r="G38" s="30" t="str">
        <f>Source!DG25</f>
        <v>)*0,3</v>
      </c>
      <c r="H38" s="29">
        <f>ROUND(Source!AF25*Source!I25, 2)</f>
        <v>14.66</v>
      </c>
      <c r="I38" s="30"/>
      <c r="J38" s="30">
        <f>IF(Source!BA25&lt;&gt; 0, Source!BA25, 1)</f>
        <v>6.77</v>
      </c>
      <c r="K38" s="29">
        <f>Source!S25</f>
        <v>99.25</v>
      </c>
      <c r="L38" s="31"/>
      <c r="R38">
        <f>H38</f>
        <v>14.66</v>
      </c>
    </row>
    <row r="39" spans="1:26" ht="14.25" x14ac:dyDescent="0.2">
      <c r="A39" s="44"/>
      <c r="B39" s="45"/>
      <c r="C39" s="45" t="s">
        <v>267</v>
      </c>
      <c r="D39" s="28"/>
      <c r="E39" s="10"/>
      <c r="F39" s="29">
        <f>Source!AM25</f>
        <v>3.48</v>
      </c>
      <c r="G39" s="30" t="str">
        <f>Source!DE25</f>
        <v>)*0,3</v>
      </c>
      <c r="H39" s="29">
        <f>ROUND(Source!AD25*Source!I25, 2)</f>
        <v>1.05</v>
      </c>
      <c r="I39" s="30"/>
      <c r="J39" s="30">
        <f>IF(Source!BB25&lt;&gt; 0, Source!BB25, 1)</f>
        <v>6.77</v>
      </c>
      <c r="K39" s="29">
        <f>Source!Q25</f>
        <v>7.11</v>
      </c>
      <c r="L39" s="31"/>
    </row>
    <row r="40" spans="1:26" ht="14.25" x14ac:dyDescent="0.2">
      <c r="A40" s="44"/>
      <c r="B40" s="45"/>
      <c r="C40" s="45" t="s">
        <v>549</v>
      </c>
      <c r="D40" s="28"/>
      <c r="E40" s="10"/>
      <c r="F40" s="29">
        <f>Source!AN25</f>
        <v>0.26</v>
      </c>
      <c r="G40" s="30" t="str">
        <f>Source!DF25</f>
        <v>)*0,3</v>
      </c>
      <c r="H40" s="32">
        <f>ROUND(Source!AE25*Source!I25, 2)</f>
        <v>0.08</v>
      </c>
      <c r="I40" s="30"/>
      <c r="J40" s="30">
        <f>IF(Source!BS25&lt;&gt; 0, Source!BS25, 1)</f>
        <v>6.77</v>
      </c>
      <c r="K40" s="32">
        <f>Source!R25</f>
        <v>0.54</v>
      </c>
      <c r="L40" s="31"/>
      <c r="R40">
        <f>H40</f>
        <v>0.08</v>
      </c>
    </row>
    <row r="41" spans="1:26" ht="14.25" x14ac:dyDescent="0.2">
      <c r="A41" s="44"/>
      <c r="B41" s="45"/>
      <c r="C41" s="45" t="s">
        <v>550</v>
      </c>
      <c r="D41" s="28" t="s">
        <v>551</v>
      </c>
      <c r="E41" s="10">
        <f>Source!BZ25</f>
        <v>95</v>
      </c>
      <c r="F41" s="48"/>
      <c r="G41" s="30"/>
      <c r="H41" s="29">
        <f>SUM(S37:S43)</f>
        <v>14</v>
      </c>
      <c r="I41" s="33"/>
      <c r="J41" s="27">
        <f>Source!AT25</f>
        <v>95</v>
      </c>
      <c r="K41" s="29">
        <f>SUM(T37:T43)</f>
        <v>94.8</v>
      </c>
      <c r="L41" s="31"/>
    </row>
    <row r="42" spans="1:26" ht="14.25" x14ac:dyDescent="0.2">
      <c r="A42" s="44"/>
      <c r="B42" s="45"/>
      <c r="C42" s="45" t="s">
        <v>552</v>
      </c>
      <c r="D42" s="28" t="s">
        <v>551</v>
      </c>
      <c r="E42" s="10">
        <f>Source!CA25</f>
        <v>65</v>
      </c>
      <c r="F42" s="48"/>
      <c r="G42" s="30"/>
      <c r="H42" s="29">
        <f>SUM(U37:U43)</f>
        <v>9.58</v>
      </c>
      <c r="I42" s="33"/>
      <c r="J42" s="27">
        <f>Source!AU25</f>
        <v>65</v>
      </c>
      <c r="K42" s="29">
        <f>SUM(V37:V43)</f>
        <v>64.86</v>
      </c>
      <c r="L42" s="31"/>
    </row>
    <row r="43" spans="1:26" ht="14.25" x14ac:dyDescent="0.2">
      <c r="A43" s="46"/>
      <c r="B43" s="47"/>
      <c r="C43" s="47" t="s">
        <v>553</v>
      </c>
      <c r="D43" s="34" t="s">
        <v>554</v>
      </c>
      <c r="E43" s="35">
        <f>Source!AQ25</f>
        <v>4.59</v>
      </c>
      <c r="F43" s="36"/>
      <c r="G43" s="37" t="str">
        <f>Source!DI25</f>
        <v>)*0,3</v>
      </c>
      <c r="H43" s="36"/>
      <c r="I43" s="37"/>
      <c r="J43" s="37"/>
      <c r="K43" s="36"/>
      <c r="L43" s="38">
        <f>Source!U25</f>
        <v>1.377</v>
      </c>
    </row>
    <row r="44" spans="1:26" ht="15" x14ac:dyDescent="0.25">
      <c r="G44" s="66">
        <f>H38+H39+H41+H42</f>
        <v>39.29</v>
      </c>
      <c r="H44" s="66"/>
      <c r="J44" s="66">
        <f>K38+K39+K41+K42</f>
        <v>266.02</v>
      </c>
      <c r="K44" s="66"/>
      <c r="L44" s="39">
        <f>Source!U25</f>
        <v>1.377</v>
      </c>
      <c r="O44" s="23">
        <f>G44</f>
        <v>39.29</v>
      </c>
      <c r="P44" s="23">
        <f>J44</f>
        <v>266.02</v>
      </c>
      <c r="Q44" s="23">
        <f>L44</f>
        <v>1.377</v>
      </c>
      <c r="W44">
        <f>IF(Source!BI25&lt;=1,H38+H39+H41+H42, 0)</f>
        <v>0</v>
      </c>
      <c r="X44">
        <f>IF(Source!BI25=2,H38+H39+H41+H42, 0)</f>
        <v>39.29</v>
      </c>
      <c r="Y44">
        <f>IF(Source!BI25=3,H38+H39+H41+H42, 0)</f>
        <v>0</v>
      </c>
      <c r="Z44">
        <f>IF(Source!BI25=4,H38+H39+H41+H42, 0)</f>
        <v>0</v>
      </c>
    </row>
    <row r="45" spans="1:26" ht="42.75" x14ac:dyDescent="0.2">
      <c r="A45" s="44" t="str">
        <f>Source!E26</f>
        <v>3</v>
      </c>
      <c r="B45" s="45" t="str">
        <f>Source!F26</f>
        <v>м11-03-001-01</v>
      </c>
      <c r="C45" s="45" t="str">
        <f>Source!G26</f>
        <v>Демонтаж:Приборы, устанавливаемые на металлоконструкциях, щитах и пультах, масса до 5 кг</v>
      </c>
      <c r="D45" s="28" t="str">
        <f>Source!H26</f>
        <v>ШТ</v>
      </c>
      <c r="E45" s="10">
        <f>Source!I26</f>
        <v>1</v>
      </c>
      <c r="F45" s="29">
        <f>Source!AL26+Source!AM26+Source!AO26</f>
        <v>6.25</v>
      </c>
      <c r="G45" s="30"/>
      <c r="H45" s="29"/>
      <c r="I45" s="30" t="str">
        <f>Source!BO26</f>
        <v/>
      </c>
      <c r="J45" s="30"/>
      <c r="K45" s="29"/>
      <c r="L45" s="31"/>
      <c r="S45">
        <f>ROUND((Source!FX26/100)*((ROUND(Source!AF26*Source!I26, 2)+ROUND(Source!AE26*Source!I26, 2))), 2)</f>
        <v>1.24</v>
      </c>
      <c r="T45">
        <f>Source!X26</f>
        <v>8.39</v>
      </c>
      <c r="U45">
        <f>ROUND((Source!FY26/100)*((ROUND(Source!AF26*Source!I26, 2)+ROUND(Source!AE26*Source!I26, 2))), 2)</f>
        <v>0.93</v>
      </c>
      <c r="V45">
        <f>Source!Y26</f>
        <v>6.29</v>
      </c>
    </row>
    <row r="46" spans="1:26" ht="14.25" x14ac:dyDescent="0.2">
      <c r="A46" s="44"/>
      <c r="B46" s="45"/>
      <c r="C46" s="45" t="s">
        <v>548</v>
      </c>
      <c r="D46" s="28"/>
      <c r="E46" s="10"/>
      <c r="F46" s="29">
        <f>Source!AO26</f>
        <v>5.16</v>
      </c>
      <c r="G46" s="30" t="str">
        <f>Source!DG26</f>
        <v>)*0,3</v>
      </c>
      <c r="H46" s="29">
        <f>ROUND(Source!AF26*Source!I26, 2)</f>
        <v>1.55</v>
      </c>
      <c r="I46" s="30"/>
      <c r="J46" s="30">
        <f>IF(Source!BA26&lt;&gt; 0, Source!BA26, 1)</f>
        <v>6.77</v>
      </c>
      <c r="K46" s="29">
        <f>Source!S26</f>
        <v>10.49</v>
      </c>
      <c r="L46" s="31"/>
      <c r="R46">
        <f>H46</f>
        <v>1.55</v>
      </c>
    </row>
    <row r="47" spans="1:26" ht="14.25" x14ac:dyDescent="0.2">
      <c r="A47" s="44"/>
      <c r="B47" s="45"/>
      <c r="C47" s="45" t="s">
        <v>550</v>
      </c>
      <c r="D47" s="28" t="s">
        <v>551</v>
      </c>
      <c r="E47" s="10">
        <f>Source!BZ26</f>
        <v>80</v>
      </c>
      <c r="F47" s="48"/>
      <c r="G47" s="30"/>
      <c r="H47" s="29">
        <f>SUM(S45:S49)</f>
        <v>1.24</v>
      </c>
      <c r="I47" s="33"/>
      <c r="J47" s="27">
        <f>Source!AT26</f>
        <v>80</v>
      </c>
      <c r="K47" s="29">
        <f>SUM(T45:T49)</f>
        <v>8.39</v>
      </c>
      <c r="L47" s="31"/>
    </row>
    <row r="48" spans="1:26" ht="14.25" x14ac:dyDescent="0.2">
      <c r="A48" s="44"/>
      <c r="B48" s="45"/>
      <c r="C48" s="45" t="s">
        <v>552</v>
      </c>
      <c r="D48" s="28" t="s">
        <v>551</v>
      </c>
      <c r="E48" s="10">
        <f>Source!CA26</f>
        <v>60</v>
      </c>
      <c r="F48" s="48"/>
      <c r="G48" s="30"/>
      <c r="H48" s="29">
        <f>SUM(U45:U49)</f>
        <v>0.93</v>
      </c>
      <c r="I48" s="33"/>
      <c r="J48" s="27">
        <f>Source!AU26</f>
        <v>60</v>
      </c>
      <c r="K48" s="29">
        <f>SUM(V45:V49)</f>
        <v>6.29</v>
      </c>
      <c r="L48" s="31"/>
    </row>
    <row r="49" spans="1:26" ht="14.25" x14ac:dyDescent="0.2">
      <c r="A49" s="46"/>
      <c r="B49" s="47"/>
      <c r="C49" s="47" t="s">
        <v>553</v>
      </c>
      <c r="D49" s="34" t="s">
        <v>554</v>
      </c>
      <c r="E49" s="35">
        <f>Source!AQ26</f>
        <v>0.52</v>
      </c>
      <c r="F49" s="36"/>
      <c r="G49" s="37" t="str">
        <f>Source!DI26</f>
        <v>)*0,3</v>
      </c>
      <c r="H49" s="36"/>
      <c r="I49" s="37"/>
      <c r="J49" s="37"/>
      <c r="K49" s="36"/>
      <c r="L49" s="38">
        <f>Source!U26</f>
        <v>0.156</v>
      </c>
    </row>
    <row r="50" spans="1:26" ht="15" x14ac:dyDescent="0.25">
      <c r="G50" s="66">
        <f>H46+H47+H48</f>
        <v>3.72</v>
      </c>
      <c r="H50" s="66"/>
      <c r="J50" s="66">
        <f>K46+K47+K48</f>
        <v>25.17</v>
      </c>
      <c r="K50" s="66"/>
      <c r="L50" s="39">
        <f>Source!U26</f>
        <v>0.156</v>
      </c>
      <c r="O50" s="23">
        <f>G50</f>
        <v>3.72</v>
      </c>
      <c r="P50" s="23">
        <f>J50</f>
        <v>25.17</v>
      </c>
      <c r="Q50" s="23">
        <f>L50</f>
        <v>0.156</v>
      </c>
      <c r="W50">
        <f>IF(Source!BI26&lt;=1,H46+H47+H48, 0)</f>
        <v>0</v>
      </c>
      <c r="X50">
        <f>IF(Source!BI26=2,H46+H47+H48, 0)</f>
        <v>3.72</v>
      </c>
      <c r="Y50">
        <f>IF(Source!BI26=3,H46+H47+H48, 0)</f>
        <v>0</v>
      </c>
      <c r="Z50">
        <f>IF(Source!BI26=4,H46+H47+H48, 0)</f>
        <v>0</v>
      </c>
    </row>
    <row r="51" spans="1:26" ht="28.5" x14ac:dyDescent="0.2">
      <c r="A51" s="44" t="str">
        <f>Source!E27</f>
        <v>4</v>
      </c>
      <c r="B51" s="45" t="str">
        <f>Source!F27</f>
        <v>46-03-007-03</v>
      </c>
      <c r="C51" s="45" t="str">
        <f>Source!G27</f>
        <v>Пробивка проемов в конструкциях из кирпича</v>
      </c>
      <c r="D51" s="28" t="str">
        <f>Source!H27</f>
        <v>м3</v>
      </c>
      <c r="E51" s="10">
        <f>Source!I27</f>
        <v>3.6450000000000003E-2</v>
      </c>
      <c r="F51" s="29">
        <f>Source!AL27+Source!AM27+Source!AO27</f>
        <v>200.64999999999998</v>
      </c>
      <c r="G51" s="30"/>
      <c r="H51" s="29"/>
      <c r="I51" s="30" t="str">
        <f>Source!BO27</f>
        <v/>
      </c>
      <c r="J51" s="30"/>
      <c r="K51" s="29"/>
      <c r="L51" s="31"/>
      <c r="S51">
        <f>ROUND((Source!FX27/100)*((ROUND(Source!AF27*Source!I27, 2)+ROUND(Source!AE27*Source!I27, 2))), 2)</f>
        <v>3.98</v>
      </c>
      <c r="T51">
        <f>Source!X27</f>
        <v>26.96</v>
      </c>
      <c r="U51">
        <f>ROUND((Source!FY27/100)*((ROUND(Source!AF27*Source!I27, 2)+ROUND(Source!AE27*Source!I27, 2))), 2)</f>
        <v>2.39</v>
      </c>
      <c r="V51">
        <f>Source!Y27</f>
        <v>16.34</v>
      </c>
    </row>
    <row r="52" spans="1:26" ht="14.25" x14ac:dyDescent="0.2">
      <c r="A52" s="44"/>
      <c r="B52" s="45"/>
      <c r="C52" s="45" t="s">
        <v>548</v>
      </c>
      <c r="D52" s="28"/>
      <c r="E52" s="10"/>
      <c r="F52" s="29">
        <f>Source!AO27</f>
        <v>110.33</v>
      </c>
      <c r="G52" s="30" t="str">
        <f>Source!DG27</f>
        <v/>
      </c>
      <c r="H52" s="29">
        <f>ROUND(Source!AF27*Source!I27, 2)</f>
        <v>4.0199999999999996</v>
      </c>
      <c r="I52" s="30"/>
      <c r="J52" s="30">
        <f>IF(Source!BA27&lt;&gt; 0, Source!BA27, 1)</f>
        <v>6.77</v>
      </c>
      <c r="K52" s="29">
        <f>Source!S27</f>
        <v>27.23</v>
      </c>
      <c r="L52" s="31"/>
      <c r="R52">
        <f>H52</f>
        <v>4.0199999999999996</v>
      </c>
    </row>
    <row r="53" spans="1:26" ht="14.25" x14ac:dyDescent="0.2">
      <c r="A53" s="44"/>
      <c r="B53" s="45"/>
      <c r="C53" s="45" t="s">
        <v>267</v>
      </c>
      <c r="D53" s="28"/>
      <c r="E53" s="10"/>
      <c r="F53" s="29">
        <f>Source!AM27</f>
        <v>90.32</v>
      </c>
      <c r="G53" s="30" t="str">
        <f>Source!DE27</f>
        <v/>
      </c>
      <c r="H53" s="29">
        <f>ROUND(Source!AD27*Source!I27, 2)</f>
        <v>3.29</v>
      </c>
      <c r="I53" s="30"/>
      <c r="J53" s="30">
        <f>IF(Source!BB27&lt;&gt; 0, Source!BB27, 1)</f>
        <v>6.77</v>
      </c>
      <c r="K53" s="29">
        <f>Source!Q27</f>
        <v>22.29</v>
      </c>
      <c r="L53" s="31"/>
    </row>
    <row r="54" spans="1:26" ht="14.25" x14ac:dyDescent="0.2">
      <c r="A54" s="44"/>
      <c r="B54" s="45"/>
      <c r="C54" s="45" t="s">
        <v>550</v>
      </c>
      <c r="D54" s="28" t="s">
        <v>551</v>
      </c>
      <c r="E54" s="10">
        <f>Source!BZ27</f>
        <v>110</v>
      </c>
      <c r="F54" s="61" t="str">
        <f>CONCATENATE(" )", Source!DL27, Source!FT27, "=", Source!FX27)</f>
        <v xml:space="preserve"> )*0,9=99</v>
      </c>
      <c r="G54" s="69"/>
      <c r="H54" s="29">
        <f>SUM(S51:S56)</f>
        <v>3.98</v>
      </c>
      <c r="I54" s="33"/>
      <c r="J54" s="27">
        <f>Source!AT27</f>
        <v>99</v>
      </c>
      <c r="K54" s="29">
        <f>SUM(T51:T56)</f>
        <v>26.96</v>
      </c>
      <c r="L54" s="31"/>
    </row>
    <row r="55" spans="1:26" ht="14.25" x14ac:dyDescent="0.2">
      <c r="A55" s="44"/>
      <c r="B55" s="45"/>
      <c r="C55" s="45" t="s">
        <v>552</v>
      </c>
      <c r="D55" s="28" t="s">
        <v>551</v>
      </c>
      <c r="E55" s="10">
        <f>Source!CA27</f>
        <v>70</v>
      </c>
      <c r="F55" s="61" t="str">
        <f>CONCATENATE(" )", Source!DM27, Source!FU27, "=", Source!FY27)</f>
        <v xml:space="preserve"> )*0,85=59,5</v>
      </c>
      <c r="G55" s="69"/>
      <c r="H55" s="29">
        <f>SUM(U51:U56)</f>
        <v>2.39</v>
      </c>
      <c r="I55" s="33"/>
      <c r="J55" s="27">
        <f>Source!AU27</f>
        <v>60</v>
      </c>
      <c r="K55" s="29">
        <f>SUM(V51:V56)</f>
        <v>16.34</v>
      </c>
      <c r="L55" s="31"/>
    </row>
    <row r="56" spans="1:26" ht="14.25" x14ac:dyDescent="0.2">
      <c r="A56" s="46"/>
      <c r="B56" s="47"/>
      <c r="C56" s="47" t="s">
        <v>553</v>
      </c>
      <c r="D56" s="34" t="s">
        <v>554</v>
      </c>
      <c r="E56" s="35">
        <f>Source!AQ27</f>
        <v>12.3</v>
      </c>
      <c r="F56" s="36"/>
      <c r="G56" s="37" t="str">
        <f>Source!DI27</f>
        <v/>
      </c>
      <c r="H56" s="36"/>
      <c r="I56" s="37"/>
      <c r="J56" s="37"/>
      <c r="K56" s="36"/>
      <c r="L56" s="38">
        <f>Source!U27</f>
        <v>0.44833500000000004</v>
      </c>
    </row>
    <row r="57" spans="1:26" ht="15" x14ac:dyDescent="0.25">
      <c r="G57" s="66">
        <f>H52+H53+H54+H55</f>
        <v>13.68</v>
      </c>
      <c r="H57" s="66"/>
      <c r="J57" s="66">
        <f>K52+K53+K54+K55</f>
        <v>92.82</v>
      </c>
      <c r="K57" s="66"/>
      <c r="L57" s="39">
        <f>Source!U27</f>
        <v>0.44833500000000004</v>
      </c>
      <c r="O57" s="23">
        <f>G57</f>
        <v>13.68</v>
      </c>
      <c r="P57" s="23">
        <f>J57</f>
        <v>92.82</v>
      </c>
      <c r="Q57" s="23">
        <f>L57</f>
        <v>0.44833500000000004</v>
      </c>
      <c r="W57">
        <f>IF(Source!BI27&lt;=1,H52+H53+H54+H55, 0)</f>
        <v>13.68</v>
      </c>
      <c r="X57">
        <f>IF(Source!BI27=2,H52+H53+H54+H55, 0)</f>
        <v>0</v>
      </c>
      <c r="Y57">
        <f>IF(Source!BI27=3,H52+H53+H54+H55, 0)</f>
        <v>0</v>
      </c>
      <c r="Z57">
        <f>IF(Source!BI27=4,H52+H53+H54+H55, 0)</f>
        <v>0</v>
      </c>
    </row>
    <row r="58" spans="1:26" ht="71.25" x14ac:dyDescent="0.2">
      <c r="A58" s="44" t="str">
        <f>Source!E28</f>
        <v>5</v>
      </c>
      <c r="B58" s="45" t="str">
        <f>Source!F28</f>
        <v>м08-03-571-02</v>
      </c>
      <c r="C58" s="45" t="str">
        <f>Source!G28</f>
        <v>Щит, собираемый из отдельных панелей и блоков управления, однорядный или двухрядный без блоков резисторов глубиной до 800 мм шкафного исполнения</v>
      </c>
      <c r="D58" s="28" t="str">
        <f>Source!H28</f>
        <v>м</v>
      </c>
      <c r="E58" s="10">
        <f>Source!I28</f>
        <v>1.68</v>
      </c>
      <c r="F58" s="29">
        <f>Source!AL28+Source!AM28+Source!AO28</f>
        <v>1866.5</v>
      </c>
      <c r="G58" s="30"/>
      <c r="H58" s="29"/>
      <c r="I58" s="30" t="str">
        <f>Source!BO28</f>
        <v/>
      </c>
      <c r="J58" s="30"/>
      <c r="K58" s="29"/>
      <c r="L58" s="31"/>
      <c r="S58">
        <f>ROUND((Source!FX28/100)*((ROUND(Source!AF28*Source!I28, 2)+ROUND(Source!AE28*Source!I28, 2))), 2)</f>
        <v>597.86</v>
      </c>
      <c r="T58">
        <f>Source!X28</f>
        <v>4047.52</v>
      </c>
      <c r="U58">
        <f>ROUND((Source!FY28/100)*((ROUND(Source!AF28*Source!I28, 2)+ROUND(Source!AE28*Source!I28, 2))), 2)</f>
        <v>409.06</v>
      </c>
      <c r="V58">
        <f>Source!Y28</f>
        <v>2769.36</v>
      </c>
    </row>
    <row r="59" spans="1:26" ht="14.25" x14ac:dyDescent="0.2">
      <c r="A59" s="44"/>
      <c r="B59" s="45"/>
      <c r="C59" s="45" t="s">
        <v>548</v>
      </c>
      <c r="D59" s="28"/>
      <c r="E59" s="10"/>
      <c r="F59" s="29">
        <f>Source!AO28</f>
        <v>235.1</v>
      </c>
      <c r="G59" s="30" t="str">
        <f>Source!DG28</f>
        <v>)*1,35</v>
      </c>
      <c r="H59" s="29">
        <f>ROUND(Source!AF28*Source!I28, 2)</f>
        <v>533.22</v>
      </c>
      <c r="I59" s="30"/>
      <c r="J59" s="30">
        <f>IF(Source!BA28&lt;&gt; 0, Source!BA28, 1)</f>
        <v>6.77</v>
      </c>
      <c r="K59" s="29">
        <f>Source!S28</f>
        <v>3609.87</v>
      </c>
      <c r="L59" s="31"/>
      <c r="R59">
        <f>H59</f>
        <v>533.22</v>
      </c>
    </row>
    <row r="60" spans="1:26" ht="14.25" x14ac:dyDescent="0.2">
      <c r="A60" s="44"/>
      <c r="B60" s="45"/>
      <c r="C60" s="45" t="s">
        <v>267</v>
      </c>
      <c r="D60" s="28"/>
      <c r="E60" s="10"/>
      <c r="F60" s="29">
        <f>Source!AM28</f>
        <v>442.23</v>
      </c>
      <c r="G60" s="30" t="str">
        <f>Source!DE28</f>
        <v>)*1,35</v>
      </c>
      <c r="H60" s="29">
        <f>ROUND(Source!AD28*Source!I28, 2)</f>
        <v>1002.98</v>
      </c>
      <c r="I60" s="30"/>
      <c r="J60" s="30">
        <f>IF(Source!BB28&lt;&gt; 0, Source!BB28, 1)</f>
        <v>6.77</v>
      </c>
      <c r="K60" s="29">
        <f>Source!Q28</f>
        <v>6790.15</v>
      </c>
      <c r="L60" s="31"/>
    </row>
    <row r="61" spans="1:26" ht="14.25" x14ac:dyDescent="0.2">
      <c r="A61" s="44"/>
      <c r="B61" s="45"/>
      <c r="C61" s="45" t="s">
        <v>549</v>
      </c>
      <c r="D61" s="28"/>
      <c r="E61" s="10"/>
      <c r="F61" s="29">
        <f>Source!AN28</f>
        <v>42.38</v>
      </c>
      <c r="G61" s="30" t="str">
        <f>Source!DF28</f>
        <v>)*1,35</v>
      </c>
      <c r="H61" s="32">
        <f>ROUND(Source!AE28*Source!I28, 2)</f>
        <v>96.11</v>
      </c>
      <c r="I61" s="30"/>
      <c r="J61" s="30">
        <f>IF(Source!BS28&lt;&gt; 0, Source!BS28, 1)</f>
        <v>6.77</v>
      </c>
      <c r="K61" s="32">
        <f>Source!R28</f>
        <v>650.67999999999995</v>
      </c>
      <c r="L61" s="31"/>
      <c r="R61">
        <f>H61</f>
        <v>96.11</v>
      </c>
    </row>
    <row r="62" spans="1:26" ht="14.25" x14ac:dyDescent="0.2">
      <c r="A62" s="44"/>
      <c r="B62" s="45"/>
      <c r="C62" s="45" t="s">
        <v>555</v>
      </c>
      <c r="D62" s="28"/>
      <c r="E62" s="10"/>
      <c r="F62" s="29">
        <f>Source!AL28</f>
        <v>1189.17</v>
      </c>
      <c r="G62" s="30" t="str">
        <f>Source!DD28</f>
        <v/>
      </c>
      <c r="H62" s="29">
        <f>ROUND(Source!AC28*Source!I28, 2)</f>
        <v>1997.81</v>
      </c>
      <c r="I62" s="30"/>
      <c r="J62" s="30">
        <f>IF(Source!BC28&lt;&gt; 0, Source!BC28, 1)</f>
        <v>6.77</v>
      </c>
      <c r="K62" s="29">
        <f>Source!P28</f>
        <v>13525.14</v>
      </c>
      <c r="L62" s="31"/>
    </row>
    <row r="63" spans="1:26" ht="14.25" x14ac:dyDescent="0.2">
      <c r="A63" s="44"/>
      <c r="B63" s="45"/>
      <c r="C63" s="45" t="s">
        <v>550</v>
      </c>
      <c r="D63" s="28" t="s">
        <v>551</v>
      </c>
      <c r="E63" s="10">
        <f>Source!BZ28</f>
        <v>95</v>
      </c>
      <c r="F63" s="48"/>
      <c r="G63" s="30"/>
      <c r="H63" s="29">
        <f>SUM(S58:S66)</f>
        <v>597.86</v>
      </c>
      <c r="I63" s="33"/>
      <c r="J63" s="27">
        <f>Source!AT28</f>
        <v>95</v>
      </c>
      <c r="K63" s="29">
        <f>SUM(T58:T66)</f>
        <v>4047.52</v>
      </c>
      <c r="L63" s="31"/>
    </row>
    <row r="64" spans="1:26" ht="14.25" x14ac:dyDescent="0.2">
      <c r="A64" s="44"/>
      <c r="B64" s="45"/>
      <c r="C64" s="45" t="s">
        <v>552</v>
      </c>
      <c r="D64" s="28" t="s">
        <v>551</v>
      </c>
      <c r="E64" s="10">
        <f>Source!CA28</f>
        <v>65</v>
      </c>
      <c r="F64" s="48"/>
      <c r="G64" s="30"/>
      <c r="H64" s="29">
        <f>SUM(U58:U66)</f>
        <v>409.06</v>
      </c>
      <c r="I64" s="33"/>
      <c r="J64" s="27">
        <f>Source!AU28</f>
        <v>65</v>
      </c>
      <c r="K64" s="29">
        <f>SUM(V58:V66)</f>
        <v>2769.36</v>
      </c>
      <c r="L64" s="31"/>
    </row>
    <row r="65" spans="1:26" ht="14.25" x14ac:dyDescent="0.2">
      <c r="A65" s="44"/>
      <c r="B65" s="45"/>
      <c r="C65" s="45" t="s">
        <v>553</v>
      </c>
      <c r="D65" s="28" t="s">
        <v>554</v>
      </c>
      <c r="E65" s="10">
        <f>Source!AQ28</f>
        <v>23.7</v>
      </c>
      <c r="F65" s="29"/>
      <c r="G65" s="30" t="str">
        <f>Source!DI28</f>
        <v>)*1,35</v>
      </c>
      <c r="H65" s="29"/>
      <c r="I65" s="30"/>
      <c r="J65" s="30"/>
      <c r="K65" s="29"/>
      <c r="L65" s="40">
        <f>Source!U28</f>
        <v>53.751599999999996</v>
      </c>
    </row>
    <row r="66" spans="1:26" ht="85.5" x14ac:dyDescent="0.2">
      <c r="A66" s="46" t="str">
        <f>Source!E29</f>
        <v>5,1</v>
      </c>
      <c r="B66" s="47" t="str">
        <f>Source!F29</f>
        <v>Коммерческое предложение №17-135  от 29.08.2018 ООО" ЛАНИТ-НОРД"</v>
      </c>
      <c r="C66" s="47" t="s">
        <v>556</v>
      </c>
      <c r="D66" s="34" t="str">
        <f>Source!H29</f>
        <v>КОМПЛ</v>
      </c>
      <c r="E66" s="35">
        <f>Source!I29</f>
        <v>2</v>
      </c>
      <c r="F66" s="36">
        <f>Source!AL29+Source!AM29+Source!AO29</f>
        <v>131105.85999999999</v>
      </c>
      <c r="G66" s="41" t="s">
        <v>3</v>
      </c>
      <c r="H66" s="36">
        <f>ROUND(Source!AC29*Source!I29, 2)+ROUND(Source!AD29*Source!I29, 2)+ROUND(Source!AF29*Source!I29, 2)</f>
        <v>262211.71999999997</v>
      </c>
      <c r="I66" s="37"/>
      <c r="J66" s="37">
        <f>IF(Source!BC29&lt;&gt; 0, Source!BC29, 1)</f>
        <v>3.68</v>
      </c>
      <c r="K66" s="36">
        <f>Source!O29</f>
        <v>964939.13</v>
      </c>
      <c r="L66" s="42"/>
      <c r="S66">
        <f>ROUND((Source!FX29/100)*((ROUND(Source!AF29*Source!I29, 2)+ROUND(Source!AE29*Source!I29, 2))), 2)</f>
        <v>0</v>
      </c>
      <c r="T66">
        <f>Source!X29</f>
        <v>0</v>
      </c>
      <c r="U66">
        <f>ROUND((Source!FY29/100)*((ROUND(Source!AF29*Source!I29, 2)+ROUND(Source!AE29*Source!I29, 2))), 2)</f>
        <v>0</v>
      </c>
      <c r="V66">
        <f>Source!Y29</f>
        <v>0</v>
      </c>
      <c r="W66">
        <f>IF(Source!BI29&lt;=1,H66, 0)</f>
        <v>0</v>
      </c>
      <c r="X66">
        <f>IF(Source!BI29=2,H66, 0)</f>
        <v>0</v>
      </c>
      <c r="Y66">
        <f>IF(Source!BI29=3,H66, 0)</f>
        <v>262211.71999999997</v>
      </c>
      <c r="Z66">
        <f>IF(Source!BI29=4,H66, 0)</f>
        <v>0</v>
      </c>
    </row>
    <row r="67" spans="1:26" ht="15" x14ac:dyDescent="0.25">
      <c r="G67" s="66">
        <f>H59+H60+H62+H63+H64+SUM(H66:H66)</f>
        <v>266752.64999999997</v>
      </c>
      <c r="H67" s="66"/>
      <c r="J67" s="66">
        <f>K59+K60+K62+K63+K64+SUM(K66:K66)</f>
        <v>995681.17</v>
      </c>
      <c r="K67" s="66"/>
      <c r="L67" s="39">
        <f>Source!U28</f>
        <v>53.751599999999996</v>
      </c>
      <c r="O67" s="23">
        <f>G67</f>
        <v>266752.64999999997</v>
      </c>
      <c r="P67" s="23">
        <f>J67</f>
        <v>995681.17</v>
      </c>
      <c r="Q67" s="23">
        <f>L67</f>
        <v>53.751599999999996</v>
      </c>
      <c r="W67">
        <f>IF(Source!BI28&lt;=1,H59+H60+H62+H63+H64, 0)</f>
        <v>0</v>
      </c>
      <c r="X67">
        <f>IF(Source!BI28=2,H59+H60+H62+H63+H64, 0)</f>
        <v>4540.93</v>
      </c>
      <c r="Y67">
        <f>IF(Source!BI28=3,H59+H60+H62+H63+H64, 0)</f>
        <v>0</v>
      </c>
      <c r="Z67">
        <f>IF(Source!BI28=4,H59+H60+H62+H63+H64, 0)</f>
        <v>0</v>
      </c>
    </row>
    <row r="68" spans="1:26" ht="57" x14ac:dyDescent="0.2">
      <c r="A68" s="44" t="str">
        <f>Source!E30</f>
        <v>6</v>
      </c>
      <c r="B68" s="45" t="str">
        <f>Source!F30</f>
        <v>м08-03-572-03</v>
      </c>
      <c r="C68" s="45" t="str">
        <f>Source!G30</f>
        <v>Блок управления шкафного исполнения или распределительный пункт (шкаф), устанавливаемый на стене, высота и ширина до 600х600 мм</v>
      </c>
      <c r="D68" s="28" t="str">
        <f>Source!H30</f>
        <v>ШТ</v>
      </c>
      <c r="E68" s="10">
        <f>Source!I30</f>
        <v>1</v>
      </c>
      <c r="F68" s="29">
        <f>Source!AL30+Source!AM30+Source!AO30</f>
        <v>223.96999999999997</v>
      </c>
      <c r="G68" s="30"/>
      <c r="H68" s="29"/>
      <c r="I68" s="30" t="str">
        <f>Source!BO30</f>
        <v/>
      </c>
      <c r="J68" s="30"/>
      <c r="K68" s="29"/>
      <c r="L68" s="31"/>
      <c r="S68">
        <f>ROUND((Source!FX30/100)*((ROUND(Source!AF30*Source!I30, 2)+ROUND(Source!AE30*Source!I30, 2))), 2)</f>
        <v>32.729999999999997</v>
      </c>
      <c r="T68">
        <f>Source!X30</f>
        <v>221.57</v>
      </c>
      <c r="U68">
        <f>ROUND((Source!FY30/100)*((ROUND(Source!AF30*Source!I30, 2)+ROUND(Source!AE30*Source!I30, 2))), 2)</f>
        <v>22.39</v>
      </c>
      <c r="V68">
        <f>Source!Y30</f>
        <v>151.6</v>
      </c>
    </row>
    <row r="69" spans="1:26" ht="14.25" x14ac:dyDescent="0.2">
      <c r="A69" s="44"/>
      <c r="B69" s="45"/>
      <c r="C69" s="45" t="s">
        <v>548</v>
      </c>
      <c r="D69" s="28"/>
      <c r="E69" s="10"/>
      <c r="F69" s="29">
        <f>Source!AO30</f>
        <v>23.01</v>
      </c>
      <c r="G69" s="30" t="str">
        <f>Source!DG30</f>
        <v>)*1,35</v>
      </c>
      <c r="H69" s="29">
        <f>ROUND(Source!AF30*Source!I30, 2)</f>
        <v>31.06</v>
      </c>
      <c r="I69" s="30"/>
      <c r="J69" s="30">
        <f>IF(Source!BA30&lt;&gt; 0, Source!BA30, 1)</f>
        <v>6.77</v>
      </c>
      <c r="K69" s="29">
        <f>Source!S30</f>
        <v>210.28</v>
      </c>
      <c r="L69" s="31"/>
      <c r="R69">
        <f>H69</f>
        <v>31.06</v>
      </c>
    </row>
    <row r="70" spans="1:26" ht="14.25" x14ac:dyDescent="0.2">
      <c r="A70" s="44"/>
      <c r="B70" s="45"/>
      <c r="C70" s="45" t="s">
        <v>267</v>
      </c>
      <c r="D70" s="28"/>
      <c r="E70" s="10"/>
      <c r="F70" s="29">
        <f>Source!AM30</f>
        <v>24.01</v>
      </c>
      <c r="G70" s="30" t="str">
        <f>Source!DE30</f>
        <v>)*1,35</v>
      </c>
      <c r="H70" s="29">
        <f>ROUND(Source!AD30*Source!I30, 2)</f>
        <v>32.42</v>
      </c>
      <c r="I70" s="30"/>
      <c r="J70" s="30">
        <f>IF(Source!BB30&lt;&gt; 0, Source!BB30, 1)</f>
        <v>6.77</v>
      </c>
      <c r="K70" s="29">
        <f>Source!Q30</f>
        <v>219.48</v>
      </c>
      <c r="L70" s="31"/>
    </row>
    <row r="71" spans="1:26" ht="14.25" x14ac:dyDescent="0.2">
      <c r="A71" s="44"/>
      <c r="B71" s="45"/>
      <c r="C71" s="45" t="s">
        <v>549</v>
      </c>
      <c r="D71" s="28"/>
      <c r="E71" s="10"/>
      <c r="F71" s="29">
        <f>Source!AN30</f>
        <v>2.5099999999999998</v>
      </c>
      <c r="G71" s="30" t="str">
        <f>Source!DF30</f>
        <v>)*1,35</v>
      </c>
      <c r="H71" s="32">
        <f>ROUND(Source!AE30*Source!I30, 2)</f>
        <v>3.39</v>
      </c>
      <c r="I71" s="30"/>
      <c r="J71" s="30">
        <f>IF(Source!BS30&lt;&gt; 0, Source!BS30, 1)</f>
        <v>6.77</v>
      </c>
      <c r="K71" s="32">
        <f>Source!R30</f>
        <v>22.95</v>
      </c>
      <c r="L71" s="31"/>
      <c r="R71">
        <f>H71</f>
        <v>3.39</v>
      </c>
    </row>
    <row r="72" spans="1:26" ht="14.25" x14ac:dyDescent="0.2">
      <c r="A72" s="44"/>
      <c r="B72" s="45"/>
      <c r="C72" s="45" t="s">
        <v>555</v>
      </c>
      <c r="D72" s="28"/>
      <c r="E72" s="10"/>
      <c r="F72" s="29">
        <f>Source!AL30</f>
        <v>176.95</v>
      </c>
      <c r="G72" s="30" t="str">
        <f>Source!DD30</f>
        <v/>
      </c>
      <c r="H72" s="29">
        <f>ROUND(Source!AC30*Source!I30, 2)</f>
        <v>176.95</v>
      </c>
      <c r="I72" s="30"/>
      <c r="J72" s="30">
        <f>IF(Source!BC30&lt;&gt; 0, Source!BC30, 1)</f>
        <v>6.77</v>
      </c>
      <c r="K72" s="29">
        <f>Source!P30</f>
        <v>1197.95</v>
      </c>
      <c r="L72" s="31"/>
    </row>
    <row r="73" spans="1:26" ht="14.25" x14ac:dyDescent="0.2">
      <c r="A73" s="44"/>
      <c r="B73" s="45"/>
      <c r="C73" s="45" t="s">
        <v>550</v>
      </c>
      <c r="D73" s="28" t="s">
        <v>551</v>
      </c>
      <c r="E73" s="10">
        <f>Source!BZ30</f>
        <v>95</v>
      </c>
      <c r="F73" s="48"/>
      <c r="G73" s="30"/>
      <c r="H73" s="29">
        <f>SUM(S68:S76)</f>
        <v>32.729999999999997</v>
      </c>
      <c r="I73" s="33"/>
      <c r="J73" s="27">
        <f>Source!AT30</f>
        <v>95</v>
      </c>
      <c r="K73" s="29">
        <f>SUM(T68:T76)</f>
        <v>221.57</v>
      </c>
      <c r="L73" s="31"/>
    </row>
    <row r="74" spans="1:26" ht="14.25" x14ac:dyDescent="0.2">
      <c r="A74" s="44"/>
      <c r="B74" s="45"/>
      <c r="C74" s="45" t="s">
        <v>552</v>
      </c>
      <c r="D74" s="28" t="s">
        <v>551</v>
      </c>
      <c r="E74" s="10">
        <f>Source!CA30</f>
        <v>65</v>
      </c>
      <c r="F74" s="48"/>
      <c r="G74" s="30"/>
      <c r="H74" s="29">
        <f>SUM(U68:U76)</f>
        <v>22.39</v>
      </c>
      <c r="I74" s="33"/>
      <c r="J74" s="27">
        <f>Source!AU30</f>
        <v>65</v>
      </c>
      <c r="K74" s="29">
        <f>SUM(V68:V76)</f>
        <v>151.6</v>
      </c>
      <c r="L74" s="31"/>
    </row>
    <row r="75" spans="1:26" ht="14.25" x14ac:dyDescent="0.2">
      <c r="A75" s="44"/>
      <c r="B75" s="45"/>
      <c r="C75" s="45" t="s">
        <v>553</v>
      </c>
      <c r="D75" s="28" t="s">
        <v>554</v>
      </c>
      <c r="E75" s="10">
        <f>Source!AQ30</f>
        <v>2.3199999999999998</v>
      </c>
      <c r="F75" s="29"/>
      <c r="G75" s="30" t="str">
        <f>Source!DI30</f>
        <v>)*1,35</v>
      </c>
      <c r="H75" s="29"/>
      <c r="I75" s="30"/>
      <c r="J75" s="30"/>
      <c r="K75" s="29"/>
      <c r="L75" s="40">
        <f>Source!U30</f>
        <v>3.1320000000000001</v>
      </c>
    </row>
    <row r="76" spans="1:26" ht="99.75" x14ac:dyDescent="0.2">
      <c r="A76" s="46" t="str">
        <f>Source!E31</f>
        <v>6,1</v>
      </c>
      <c r="B76" s="47" t="str">
        <f>Source!F31</f>
        <v>Прайс-лист Электротех комплект г.Москва.Сигнальный переулок.д.35.т.8(495)-53-57</v>
      </c>
      <c r="C76" s="47" t="s">
        <v>557</v>
      </c>
      <c r="D76" s="34" t="str">
        <f>Source!H31</f>
        <v>ШТ</v>
      </c>
      <c r="E76" s="35">
        <f>Source!I31</f>
        <v>1</v>
      </c>
      <c r="F76" s="36">
        <f>Source!AL31+Source!AM31+Source!AO31</f>
        <v>1184.3499999999999</v>
      </c>
      <c r="G76" s="41" t="s">
        <v>3</v>
      </c>
      <c r="H76" s="36">
        <f>ROUND(Source!AC31*Source!I31, 2)+ROUND(Source!AD31*Source!I31, 2)+ROUND(Source!AF31*Source!I31, 2)</f>
        <v>1184.3499999999999</v>
      </c>
      <c r="I76" s="37"/>
      <c r="J76" s="37">
        <f>IF(Source!BC31&lt;&gt; 0, Source!BC31, 1)</f>
        <v>3.68</v>
      </c>
      <c r="K76" s="36">
        <f>Source!O31</f>
        <v>4358.41</v>
      </c>
      <c r="L76" s="42"/>
      <c r="S76">
        <f>ROUND((Source!FX31/100)*((ROUND(Source!AF31*Source!I31, 2)+ROUND(Source!AE31*Source!I31, 2))), 2)</f>
        <v>0</v>
      </c>
      <c r="T76">
        <f>Source!X31</f>
        <v>0</v>
      </c>
      <c r="U76">
        <f>ROUND((Source!FY31/100)*((ROUND(Source!AF31*Source!I31, 2)+ROUND(Source!AE31*Source!I31, 2))), 2)</f>
        <v>0</v>
      </c>
      <c r="V76">
        <f>Source!Y31</f>
        <v>0</v>
      </c>
      <c r="W76">
        <f>IF(Source!BI31&lt;=1,H76, 0)</f>
        <v>0</v>
      </c>
      <c r="X76">
        <f>IF(Source!BI31=2,H76, 0)</f>
        <v>0</v>
      </c>
      <c r="Y76">
        <f>IF(Source!BI31=3,H76, 0)</f>
        <v>1184.3499999999999</v>
      </c>
      <c r="Z76">
        <f>IF(Source!BI31=4,H76, 0)</f>
        <v>0</v>
      </c>
    </row>
    <row r="77" spans="1:26" ht="15" x14ac:dyDescent="0.25">
      <c r="G77" s="66">
        <f>H69+H70+H72+H73+H74+SUM(H76:H76)</f>
        <v>1479.8999999999999</v>
      </c>
      <c r="H77" s="66"/>
      <c r="J77" s="66">
        <f>K69+K70+K72+K73+K74+SUM(K76:K76)</f>
        <v>6359.29</v>
      </c>
      <c r="K77" s="66"/>
      <c r="L77" s="39">
        <f>Source!U30</f>
        <v>3.1320000000000001</v>
      </c>
      <c r="O77" s="23">
        <f>G77</f>
        <v>1479.8999999999999</v>
      </c>
      <c r="P77" s="23">
        <f>J77</f>
        <v>6359.29</v>
      </c>
      <c r="Q77" s="23">
        <f>L77</f>
        <v>3.1320000000000001</v>
      </c>
      <c r="W77">
        <f>IF(Source!BI30&lt;=1,H69+H70+H72+H73+H74, 0)</f>
        <v>0</v>
      </c>
      <c r="X77">
        <f>IF(Source!BI30=2,H69+H70+H72+H73+H74, 0)</f>
        <v>295.55</v>
      </c>
      <c r="Y77">
        <f>IF(Source!BI30=3,H69+H70+H72+H73+H74, 0)</f>
        <v>0</v>
      </c>
      <c r="Z77">
        <f>IF(Source!BI30=4,H69+H70+H72+H73+H74, 0)</f>
        <v>0</v>
      </c>
    </row>
    <row r="78" spans="1:26" ht="28.5" x14ac:dyDescent="0.2">
      <c r="A78" s="44" t="str">
        <f>Source!E32</f>
        <v>7</v>
      </c>
      <c r="B78" s="45" t="str">
        <f>Source!F32</f>
        <v>м11-06-002-05</v>
      </c>
      <c r="C78" s="45" t="str">
        <f>Source!G32</f>
        <v>Трубные проводки в щитах и пультах из пластмассовых труб</v>
      </c>
      <c r="D78" s="28" t="str">
        <f>Source!H32</f>
        <v>100 м</v>
      </c>
      <c r="E78" s="10">
        <f>Source!I32</f>
        <v>0.05</v>
      </c>
      <c r="F78" s="29">
        <f>Source!AL32+Source!AM32+Source!AO32</f>
        <v>521.41000000000008</v>
      </c>
      <c r="G78" s="30"/>
      <c r="H78" s="29"/>
      <c r="I78" s="30" t="str">
        <f>Source!BO32</f>
        <v/>
      </c>
      <c r="J78" s="30"/>
      <c r="K78" s="29"/>
      <c r="L78" s="31"/>
      <c r="S78">
        <f>ROUND((Source!FX32/100)*((ROUND(Source!AF32*Source!I32, 2)+ROUND(Source!AE32*Source!I32, 2))), 2)</f>
        <v>14.9</v>
      </c>
      <c r="T78">
        <f>Source!X32</f>
        <v>100.83</v>
      </c>
      <c r="U78">
        <f>ROUND((Source!FY32/100)*((ROUND(Source!AF32*Source!I32, 2)+ROUND(Source!AE32*Source!I32, 2))), 2)</f>
        <v>11.17</v>
      </c>
      <c r="V78">
        <f>Source!Y32</f>
        <v>75.62</v>
      </c>
    </row>
    <row r="79" spans="1:26" x14ac:dyDescent="0.2">
      <c r="C79" s="24" t="str">
        <f>"Объем: "&amp;Source!I32&amp;"=5/"&amp;"100"</f>
        <v>Объем: 0,05=5/100</v>
      </c>
    </row>
    <row r="80" spans="1:26" ht="14.25" x14ac:dyDescent="0.2">
      <c r="A80" s="44"/>
      <c r="B80" s="45"/>
      <c r="C80" s="45" t="s">
        <v>548</v>
      </c>
      <c r="D80" s="28"/>
      <c r="E80" s="10"/>
      <c r="F80" s="29">
        <f>Source!AO32</f>
        <v>257.29000000000002</v>
      </c>
      <c r="G80" s="30" t="str">
        <f>Source!DG32</f>
        <v>)*1,35</v>
      </c>
      <c r="H80" s="29">
        <f>ROUND(Source!AF32*Source!I32, 2)</f>
        <v>17.37</v>
      </c>
      <c r="I80" s="30"/>
      <c r="J80" s="30">
        <f>IF(Source!BA32&lt;&gt; 0, Source!BA32, 1)</f>
        <v>6.77</v>
      </c>
      <c r="K80" s="29">
        <f>Source!S32</f>
        <v>117.57</v>
      </c>
      <c r="L80" s="31"/>
      <c r="R80">
        <f>H80</f>
        <v>17.37</v>
      </c>
    </row>
    <row r="81" spans="1:26" ht="14.25" x14ac:dyDescent="0.2">
      <c r="A81" s="44"/>
      <c r="B81" s="45"/>
      <c r="C81" s="45" t="s">
        <v>267</v>
      </c>
      <c r="D81" s="28"/>
      <c r="E81" s="10"/>
      <c r="F81" s="29">
        <f>Source!AM32</f>
        <v>165.11</v>
      </c>
      <c r="G81" s="30" t="str">
        <f>Source!DE32</f>
        <v>)*1,35</v>
      </c>
      <c r="H81" s="29">
        <f>ROUND(Source!AD32*Source!I32, 2)</f>
        <v>11.15</v>
      </c>
      <c r="I81" s="30"/>
      <c r="J81" s="30">
        <f>IF(Source!BB32&lt;&gt; 0, Source!BB32, 1)</f>
        <v>6.77</v>
      </c>
      <c r="K81" s="29">
        <f>Source!Q32</f>
        <v>75.45</v>
      </c>
      <c r="L81" s="31"/>
    </row>
    <row r="82" spans="1:26" ht="14.25" x14ac:dyDescent="0.2">
      <c r="A82" s="44"/>
      <c r="B82" s="45"/>
      <c r="C82" s="45" t="s">
        <v>549</v>
      </c>
      <c r="D82" s="28"/>
      <c r="E82" s="10"/>
      <c r="F82" s="29">
        <f>Source!AN32</f>
        <v>18.54</v>
      </c>
      <c r="G82" s="30" t="str">
        <f>Source!DF32</f>
        <v>)*1,35</v>
      </c>
      <c r="H82" s="32">
        <f>ROUND(Source!AE32*Source!I32, 2)</f>
        <v>1.25</v>
      </c>
      <c r="I82" s="30"/>
      <c r="J82" s="30">
        <f>IF(Source!BS32&lt;&gt; 0, Source!BS32, 1)</f>
        <v>6.77</v>
      </c>
      <c r="K82" s="32">
        <f>Source!R32</f>
        <v>8.4700000000000006</v>
      </c>
      <c r="L82" s="31"/>
      <c r="R82">
        <f>H82</f>
        <v>1.25</v>
      </c>
    </row>
    <row r="83" spans="1:26" ht="14.25" x14ac:dyDescent="0.2">
      <c r="A83" s="44"/>
      <c r="B83" s="45"/>
      <c r="C83" s="45" t="s">
        <v>555</v>
      </c>
      <c r="D83" s="28"/>
      <c r="E83" s="10"/>
      <c r="F83" s="29">
        <f>Source!AL32</f>
        <v>99.01</v>
      </c>
      <c r="G83" s="30" t="str">
        <f>Source!DD32</f>
        <v/>
      </c>
      <c r="H83" s="29">
        <f>ROUND(Source!AC32*Source!I32, 2)</f>
        <v>4.95</v>
      </c>
      <c r="I83" s="30"/>
      <c r="J83" s="30">
        <f>IF(Source!BC32&lt;&gt; 0, Source!BC32, 1)</f>
        <v>6.77</v>
      </c>
      <c r="K83" s="29">
        <f>Source!P32</f>
        <v>33.51</v>
      </c>
      <c r="L83" s="31"/>
    </row>
    <row r="84" spans="1:26" ht="14.25" x14ac:dyDescent="0.2">
      <c r="A84" s="44"/>
      <c r="B84" s="45"/>
      <c r="C84" s="45" t="s">
        <v>550</v>
      </c>
      <c r="D84" s="28" t="s">
        <v>551</v>
      </c>
      <c r="E84" s="10">
        <f>Source!BZ32</f>
        <v>80</v>
      </c>
      <c r="F84" s="48"/>
      <c r="G84" s="30"/>
      <c r="H84" s="29">
        <f>SUM(S78:S87)</f>
        <v>14.9</v>
      </c>
      <c r="I84" s="33"/>
      <c r="J84" s="27">
        <f>Source!AT32</f>
        <v>80</v>
      </c>
      <c r="K84" s="29">
        <f>SUM(T78:T87)</f>
        <v>100.83</v>
      </c>
      <c r="L84" s="31"/>
    </row>
    <row r="85" spans="1:26" ht="14.25" x14ac:dyDescent="0.2">
      <c r="A85" s="44"/>
      <c r="B85" s="45"/>
      <c r="C85" s="45" t="s">
        <v>552</v>
      </c>
      <c r="D85" s="28" t="s">
        <v>551</v>
      </c>
      <c r="E85" s="10">
        <f>Source!CA32</f>
        <v>60</v>
      </c>
      <c r="F85" s="48"/>
      <c r="G85" s="30"/>
      <c r="H85" s="29">
        <f>SUM(U78:U87)</f>
        <v>11.17</v>
      </c>
      <c r="I85" s="33"/>
      <c r="J85" s="27">
        <f>Source!AU32</f>
        <v>60</v>
      </c>
      <c r="K85" s="29">
        <f>SUM(V78:V87)</f>
        <v>75.62</v>
      </c>
      <c r="L85" s="31"/>
    </row>
    <row r="86" spans="1:26" ht="14.25" x14ac:dyDescent="0.2">
      <c r="A86" s="44"/>
      <c r="B86" s="45"/>
      <c r="C86" s="45" t="s">
        <v>553</v>
      </c>
      <c r="D86" s="28" t="s">
        <v>554</v>
      </c>
      <c r="E86" s="10">
        <f>Source!AQ32</f>
        <v>23.2</v>
      </c>
      <c r="F86" s="29"/>
      <c r="G86" s="30" t="str">
        <f>Source!DI32</f>
        <v>)*1,35</v>
      </c>
      <c r="H86" s="29"/>
      <c r="I86" s="30"/>
      <c r="J86" s="30"/>
      <c r="K86" s="29"/>
      <c r="L86" s="40">
        <f>Source!U32</f>
        <v>1.5660000000000001</v>
      </c>
    </row>
    <row r="87" spans="1:26" ht="82.5" x14ac:dyDescent="0.2">
      <c r="A87" s="46" t="str">
        <f>Source!E33</f>
        <v>7,1</v>
      </c>
      <c r="B87" s="47" t="str">
        <f>Source!F33</f>
        <v>Прайс-лист</v>
      </c>
      <c r="C87" s="47" t="s">
        <v>558</v>
      </c>
      <c r="D87" s="34" t="str">
        <f>Source!H33</f>
        <v>ШТ</v>
      </c>
      <c r="E87" s="35">
        <f>Source!I33</f>
        <v>5</v>
      </c>
      <c r="F87" s="36">
        <f>Source!AL33+Source!AM33+Source!AO33</f>
        <v>7.53</v>
      </c>
      <c r="G87" s="41" t="s">
        <v>3</v>
      </c>
      <c r="H87" s="36">
        <f>ROUND(Source!AC33*Source!I33, 2)+ROUND(Source!AD33*Source!I33, 2)+ROUND(Source!AF33*Source!I33, 2)</f>
        <v>37.65</v>
      </c>
      <c r="I87" s="37"/>
      <c r="J87" s="37">
        <f>IF(Source!BC33&lt;&gt; 0, Source!BC33, 1)</f>
        <v>6.77</v>
      </c>
      <c r="K87" s="36">
        <f>Source!O33</f>
        <v>254.89</v>
      </c>
      <c r="L87" s="42"/>
      <c r="S87">
        <f>ROUND((Source!FX33/100)*((ROUND(Source!AF33*Source!I33, 2)+ROUND(Source!AE33*Source!I33, 2))), 2)</f>
        <v>0</v>
      </c>
      <c r="T87">
        <f>Source!X33</f>
        <v>0</v>
      </c>
      <c r="U87">
        <f>ROUND((Source!FY33/100)*((ROUND(Source!AF33*Source!I33, 2)+ROUND(Source!AE33*Source!I33, 2))), 2)</f>
        <v>0</v>
      </c>
      <c r="V87">
        <f>Source!Y33</f>
        <v>0</v>
      </c>
      <c r="W87">
        <f>IF(Source!BI33&lt;=1,H87, 0)</f>
        <v>0</v>
      </c>
      <c r="X87">
        <f>IF(Source!BI33=2,H87, 0)</f>
        <v>37.65</v>
      </c>
      <c r="Y87">
        <f>IF(Source!BI33=3,H87, 0)</f>
        <v>0</v>
      </c>
      <c r="Z87">
        <f>IF(Source!BI33=4,H87, 0)</f>
        <v>0</v>
      </c>
    </row>
    <row r="88" spans="1:26" ht="15" x14ac:dyDescent="0.25">
      <c r="G88" s="66">
        <f>H80+H81+H83+H84+H85+SUM(H87:H87)</f>
        <v>97.19</v>
      </c>
      <c r="H88" s="66"/>
      <c r="J88" s="66">
        <f>K80+K81+K83+K84+K85+SUM(K87:K87)</f>
        <v>657.86999999999989</v>
      </c>
      <c r="K88" s="66"/>
      <c r="L88" s="39">
        <f>Source!U32</f>
        <v>1.5660000000000001</v>
      </c>
      <c r="O88" s="23">
        <f>G88</f>
        <v>97.19</v>
      </c>
      <c r="P88" s="23">
        <f>J88</f>
        <v>657.86999999999989</v>
      </c>
      <c r="Q88" s="23">
        <f>L88</f>
        <v>1.5660000000000001</v>
      </c>
      <c r="W88">
        <f>IF(Source!BI32&lt;=1,H80+H81+H83+H84+H85, 0)</f>
        <v>0</v>
      </c>
      <c r="X88">
        <f>IF(Source!BI32=2,H80+H81+H83+H84+H85, 0)</f>
        <v>59.540000000000006</v>
      </c>
      <c r="Y88">
        <f>IF(Source!BI32=3,H80+H81+H83+H84+H85, 0)</f>
        <v>0</v>
      </c>
      <c r="Z88">
        <f>IF(Source!BI32=4,H80+H81+H83+H84+H85, 0)</f>
        <v>0</v>
      </c>
    </row>
    <row r="89" spans="1:26" ht="42.75" x14ac:dyDescent="0.2">
      <c r="A89" s="44" t="str">
        <f>Source!E34</f>
        <v>8</v>
      </c>
      <c r="B89" s="45" t="str">
        <f>Source!F34</f>
        <v>м08-03-574-06</v>
      </c>
      <c r="C89" s="45" t="str">
        <f>Source!G34</f>
        <v>Разводка по устройствам и подключение жил кабелей или проводов сечением до 120 мм2</v>
      </c>
      <c r="D89" s="28" t="str">
        <f>Source!H34</f>
        <v>100 ШТ</v>
      </c>
      <c r="E89" s="10">
        <f>Source!I34</f>
        <v>0.32</v>
      </c>
      <c r="F89" s="29">
        <f>Source!AL34+Source!AM34+Source!AO34</f>
        <v>1015.48</v>
      </c>
      <c r="G89" s="30"/>
      <c r="H89" s="29"/>
      <c r="I89" s="30" t="str">
        <f>Source!BO34</f>
        <v/>
      </c>
      <c r="J89" s="30"/>
      <c r="K89" s="29"/>
      <c r="L89" s="31"/>
      <c r="S89">
        <f>ROUND((Source!FX34/100)*((ROUND(Source!AF34*Source!I34, 2)+ROUND(Source!AE34*Source!I34, 2))), 2)</f>
        <v>297.2</v>
      </c>
      <c r="T89">
        <f>Source!X34</f>
        <v>2012.03</v>
      </c>
      <c r="U89">
        <f>ROUND((Source!FY34/100)*((ROUND(Source!AF34*Source!I34, 2)+ROUND(Source!AE34*Source!I34, 2))), 2)</f>
        <v>203.35</v>
      </c>
      <c r="V89">
        <f>Source!Y34</f>
        <v>1376.65</v>
      </c>
    </row>
    <row r="90" spans="1:26" x14ac:dyDescent="0.2">
      <c r="C90" s="24" t="str">
        <f>"Объем: "&amp;Source!I34&amp;"=32/"&amp;"100"</f>
        <v>Объем: 0,32=32/100</v>
      </c>
    </row>
    <row r="91" spans="1:26" ht="14.25" x14ac:dyDescent="0.2">
      <c r="A91" s="44"/>
      <c r="B91" s="45"/>
      <c r="C91" s="45" t="s">
        <v>548</v>
      </c>
      <c r="D91" s="28"/>
      <c r="E91" s="10"/>
      <c r="F91" s="29">
        <f>Source!AO34</f>
        <v>723.17</v>
      </c>
      <c r="G91" s="30" t="str">
        <f>Source!DG34</f>
        <v>)*1,35</v>
      </c>
      <c r="H91" s="29">
        <f>ROUND(Source!AF34*Source!I34, 2)</f>
        <v>312.41000000000003</v>
      </c>
      <c r="I91" s="30"/>
      <c r="J91" s="30">
        <f>IF(Source!BA34&lt;&gt; 0, Source!BA34, 1)</f>
        <v>6.77</v>
      </c>
      <c r="K91" s="29">
        <f>Source!S34</f>
        <v>2115.0100000000002</v>
      </c>
      <c r="L91" s="31"/>
      <c r="R91">
        <f>H91</f>
        <v>312.41000000000003</v>
      </c>
    </row>
    <row r="92" spans="1:26" ht="14.25" x14ac:dyDescent="0.2">
      <c r="A92" s="44"/>
      <c r="B92" s="45"/>
      <c r="C92" s="45" t="s">
        <v>267</v>
      </c>
      <c r="D92" s="28"/>
      <c r="E92" s="10"/>
      <c r="F92" s="29">
        <f>Source!AM34</f>
        <v>31.09</v>
      </c>
      <c r="G92" s="30" t="str">
        <f>Source!DE34</f>
        <v>)*1,35</v>
      </c>
      <c r="H92" s="29">
        <f>ROUND(Source!AD34*Source!I34, 2)</f>
        <v>13.43</v>
      </c>
      <c r="I92" s="30"/>
      <c r="J92" s="30">
        <f>IF(Source!BB34&lt;&gt; 0, Source!BB34, 1)</f>
        <v>6.77</v>
      </c>
      <c r="K92" s="29">
        <f>Source!Q34</f>
        <v>90.92</v>
      </c>
      <c r="L92" s="31"/>
    </row>
    <row r="93" spans="1:26" ht="14.25" x14ac:dyDescent="0.2">
      <c r="A93" s="44"/>
      <c r="B93" s="45"/>
      <c r="C93" s="45" t="s">
        <v>549</v>
      </c>
      <c r="D93" s="28"/>
      <c r="E93" s="10"/>
      <c r="F93" s="29">
        <f>Source!AN34</f>
        <v>1</v>
      </c>
      <c r="G93" s="30" t="str">
        <f>Source!DF34</f>
        <v>)*1,35</v>
      </c>
      <c r="H93" s="32">
        <f>ROUND(Source!AE34*Source!I34, 2)</f>
        <v>0.43</v>
      </c>
      <c r="I93" s="30"/>
      <c r="J93" s="30">
        <f>IF(Source!BS34&lt;&gt; 0, Source!BS34, 1)</f>
        <v>6.77</v>
      </c>
      <c r="K93" s="32">
        <f>Source!R34</f>
        <v>2.92</v>
      </c>
      <c r="L93" s="31"/>
      <c r="R93">
        <f>H93</f>
        <v>0.43</v>
      </c>
    </row>
    <row r="94" spans="1:26" ht="14.25" x14ac:dyDescent="0.2">
      <c r="A94" s="44"/>
      <c r="B94" s="45"/>
      <c r="C94" s="45" t="s">
        <v>555</v>
      </c>
      <c r="D94" s="28"/>
      <c r="E94" s="10"/>
      <c r="F94" s="29">
        <f>Source!AL34</f>
        <v>261.22000000000003</v>
      </c>
      <c r="G94" s="30" t="str">
        <f>Source!DD34</f>
        <v/>
      </c>
      <c r="H94" s="29">
        <f>ROUND(Source!AC34*Source!I34, 2)</f>
        <v>83.59</v>
      </c>
      <c r="I94" s="30"/>
      <c r="J94" s="30">
        <f>IF(Source!BC34&lt;&gt; 0, Source!BC34, 1)</f>
        <v>6.77</v>
      </c>
      <c r="K94" s="29">
        <f>Source!P34</f>
        <v>565.91</v>
      </c>
      <c r="L94" s="31"/>
    </row>
    <row r="95" spans="1:26" ht="14.25" x14ac:dyDescent="0.2">
      <c r="A95" s="44"/>
      <c r="B95" s="45"/>
      <c r="C95" s="45" t="s">
        <v>550</v>
      </c>
      <c r="D95" s="28" t="s">
        <v>551</v>
      </c>
      <c r="E95" s="10">
        <f>Source!BZ34</f>
        <v>95</v>
      </c>
      <c r="F95" s="48"/>
      <c r="G95" s="30"/>
      <c r="H95" s="29">
        <f>SUM(S89:S98)</f>
        <v>297.2</v>
      </c>
      <c r="I95" s="33"/>
      <c r="J95" s="27">
        <f>Source!AT34</f>
        <v>95</v>
      </c>
      <c r="K95" s="29">
        <f>SUM(T89:T98)</f>
        <v>2012.03</v>
      </c>
      <c r="L95" s="31"/>
    </row>
    <row r="96" spans="1:26" ht="14.25" x14ac:dyDescent="0.2">
      <c r="A96" s="44"/>
      <c r="B96" s="45"/>
      <c r="C96" s="45" t="s">
        <v>552</v>
      </c>
      <c r="D96" s="28" t="s">
        <v>551</v>
      </c>
      <c r="E96" s="10">
        <f>Source!CA34</f>
        <v>65</v>
      </c>
      <c r="F96" s="48"/>
      <c r="G96" s="30"/>
      <c r="H96" s="29">
        <f>SUM(U89:U98)</f>
        <v>203.35</v>
      </c>
      <c r="I96" s="33"/>
      <c r="J96" s="27">
        <f>Source!AU34</f>
        <v>65</v>
      </c>
      <c r="K96" s="29">
        <f>SUM(V89:V98)</f>
        <v>1376.65</v>
      </c>
      <c r="L96" s="31"/>
    </row>
    <row r="97" spans="1:26" ht="14.25" x14ac:dyDescent="0.2">
      <c r="A97" s="44"/>
      <c r="B97" s="45"/>
      <c r="C97" s="45" t="s">
        <v>553</v>
      </c>
      <c r="D97" s="28" t="s">
        <v>554</v>
      </c>
      <c r="E97" s="10">
        <f>Source!AQ34</f>
        <v>72.900000000000006</v>
      </c>
      <c r="F97" s="29"/>
      <c r="G97" s="30" t="str">
        <f>Source!DI34</f>
        <v>)*1,35</v>
      </c>
      <c r="H97" s="29"/>
      <c r="I97" s="30"/>
      <c r="J97" s="30"/>
      <c r="K97" s="29"/>
      <c r="L97" s="40">
        <f>Source!U34</f>
        <v>31.492800000000006</v>
      </c>
    </row>
    <row r="98" spans="1:26" ht="28.5" x14ac:dyDescent="0.2">
      <c r="A98" s="46" t="str">
        <f>Source!E35</f>
        <v>8,1</v>
      </c>
      <c r="B98" s="47" t="str">
        <f>Source!F35</f>
        <v>20.2.10.04-0010</v>
      </c>
      <c r="C98" s="47" t="str">
        <f>Source!G35</f>
        <v>Наконечники кабельные медные луженные ТМЛ-120</v>
      </c>
      <c r="D98" s="34" t="str">
        <f>Source!H35</f>
        <v>100 шт.</v>
      </c>
      <c r="E98" s="35">
        <f>Source!I35</f>
        <v>0.32</v>
      </c>
      <c r="F98" s="36">
        <f>Source!AL35+Source!AM35+Source!AO35</f>
        <v>2182</v>
      </c>
      <c r="G98" s="41" t="s">
        <v>3</v>
      </c>
      <c r="H98" s="36">
        <f>ROUND(Source!AC35*Source!I35, 2)+ROUND(Source!AD35*Source!I35, 2)+ROUND(Source!AF35*Source!I35, 2)</f>
        <v>698.24</v>
      </c>
      <c r="I98" s="37"/>
      <c r="J98" s="37">
        <f>IF(Source!BC35&lt;&gt; 0, Source!BC35, 1)</f>
        <v>6.77</v>
      </c>
      <c r="K98" s="36">
        <f>Source!O35</f>
        <v>4727.08</v>
      </c>
      <c r="L98" s="42"/>
      <c r="S98">
        <f>ROUND((Source!FX35/100)*((ROUND(Source!AF35*Source!I35, 2)+ROUND(Source!AE35*Source!I35, 2))), 2)</f>
        <v>0</v>
      </c>
      <c r="T98">
        <f>Source!X35</f>
        <v>0</v>
      </c>
      <c r="U98">
        <f>ROUND((Source!FY35/100)*((ROUND(Source!AF35*Source!I35, 2)+ROUND(Source!AE35*Source!I35, 2))), 2)</f>
        <v>0</v>
      </c>
      <c r="V98">
        <f>Source!Y35</f>
        <v>0</v>
      </c>
      <c r="W98">
        <f>IF(Source!BI35&lt;=1,H98, 0)</f>
        <v>0</v>
      </c>
      <c r="X98">
        <f>IF(Source!BI35=2,H98, 0)</f>
        <v>698.24</v>
      </c>
      <c r="Y98">
        <f>IF(Source!BI35=3,H98, 0)</f>
        <v>0</v>
      </c>
      <c r="Z98">
        <f>IF(Source!BI35=4,H98, 0)</f>
        <v>0</v>
      </c>
    </row>
    <row r="99" spans="1:26" ht="15" x14ac:dyDescent="0.25">
      <c r="G99" s="66">
        <f>H91+H92+H94+H95+H96+SUM(H98:H98)</f>
        <v>1608.2200000000003</v>
      </c>
      <c r="H99" s="66"/>
      <c r="J99" s="66">
        <f>K91+K92+K94+K95+K96+SUM(K98:K98)</f>
        <v>10887.6</v>
      </c>
      <c r="K99" s="66"/>
      <c r="L99" s="39">
        <f>Source!U34</f>
        <v>31.492800000000006</v>
      </c>
      <c r="O99" s="23">
        <f>G99</f>
        <v>1608.2200000000003</v>
      </c>
      <c r="P99" s="23">
        <f>J99</f>
        <v>10887.6</v>
      </c>
      <c r="Q99" s="23">
        <f>L99</f>
        <v>31.492800000000006</v>
      </c>
      <c r="W99">
        <f>IF(Source!BI34&lt;=1,H91+H92+H94+H95+H96, 0)</f>
        <v>0</v>
      </c>
      <c r="X99">
        <f>IF(Source!BI34=2,H91+H92+H94+H95+H96, 0)</f>
        <v>909.98000000000013</v>
      </c>
      <c r="Y99">
        <f>IF(Source!BI34=3,H91+H92+H94+H95+H96, 0)</f>
        <v>0</v>
      </c>
      <c r="Z99">
        <f>IF(Source!BI34=4,H91+H92+H94+H95+H96, 0)</f>
        <v>0</v>
      </c>
    </row>
    <row r="100" spans="1:26" ht="42.75" x14ac:dyDescent="0.2">
      <c r="A100" s="44" t="str">
        <f>Source!E36</f>
        <v>9</v>
      </c>
      <c r="B100" s="45" t="str">
        <f>Source!F36</f>
        <v>м08-03-574-04</v>
      </c>
      <c r="C100" s="45" t="str">
        <f>Source!G36</f>
        <v>Разводка по устройствам и подключение жил кабелей или проводов сечением до 70 мм2</v>
      </c>
      <c r="D100" s="28" t="str">
        <f>Source!H36</f>
        <v>100 ШТ</v>
      </c>
      <c r="E100" s="10">
        <f>Source!I36</f>
        <v>0.08</v>
      </c>
      <c r="F100" s="29">
        <f>Source!AL36+Source!AM36+Source!AO36</f>
        <v>695.59999999999991</v>
      </c>
      <c r="G100" s="30"/>
      <c r="H100" s="29"/>
      <c r="I100" s="30" t="str">
        <f>Source!BO36</f>
        <v/>
      </c>
      <c r="J100" s="30"/>
      <c r="K100" s="29"/>
      <c r="L100" s="31"/>
      <c r="S100">
        <f>ROUND((Source!FX36/100)*((ROUND(Source!AF36*Source!I36, 2)+ROUND(Source!AE36*Source!I36, 2))), 2)</f>
        <v>35.19</v>
      </c>
      <c r="T100">
        <f>Source!X36</f>
        <v>238.24</v>
      </c>
      <c r="U100">
        <f>ROUND((Source!FY36/100)*((ROUND(Source!AF36*Source!I36, 2)+ROUND(Source!AE36*Source!I36, 2))), 2)</f>
        <v>24.08</v>
      </c>
      <c r="V100">
        <f>Source!Y36</f>
        <v>163.01</v>
      </c>
    </row>
    <row r="101" spans="1:26" x14ac:dyDescent="0.2">
      <c r="C101" s="24" t="str">
        <f>"Объем: "&amp;Source!I36&amp;"=8/"&amp;"100"</f>
        <v>Объем: 0,08=8/100</v>
      </c>
    </row>
    <row r="102" spans="1:26" ht="14.25" x14ac:dyDescent="0.2">
      <c r="A102" s="44"/>
      <c r="B102" s="45"/>
      <c r="C102" s="45" t="s">
        <v>548</v>
      </c>
      <c r="D102" s="28"/>
      <c r="E102" s="10"/>
      <c r="F102" s="29">
        <f>Source!AO36</f>
        <v>462.27</v>
      </c>
      <c r="G102" s="30" t="str">
        <f>Source!DG36</f>
        <v/>
      </c>
      <c r="H102" s="29">
        <f>ROUND(Source!AF36*Source!I36, 2)</f>
        <v>36.979999999999997</v>
      </c>
      <c r="I102" s="30"/>
      <c r="J102" s="30">
        <f>IF(Source!BA36&lt;&gt; 0, Source!BA36, 1)</f>
        <v>6.77</v>
      </c>
      <c r="K102" s="29">
        <f>Source!S36</f>
        <v>250.37</v>
      </c>
      <c r="L102" s="31"/>
      <c r="R102">
        <f>H102</f>
        <v>36.979999999999997</v>
      </c>
    </row>
    <row r="103" spans="1:26" ht="14.25" x14ac:dyDescent="0.2">
      <c r="A103" s="44"/>
      <c r="B103" s="45"/>
      <c r="C103" s="45" t="s">
        <v>267</v>
      </c>
      <c r="D103" s="28"/>
      <c r="E103" s="10"/>
      <c r="F103" s="29">
        <f>Source!AM36</f>
        <v>26.64</v>
      </c>
      <c r="G103" s="30" t="str">
        <f>Source!DE36</f>
        <v/>
      </c>
      <c r="H103" s="29">
        <f>ROUND(Source!AD36*Source!I36, 2)</f>
        <v>2.13</v>
      </c>
      <c r="I103" s="30"/>
      <c r="J103" s="30">
        <f>IF(Source!BB36&lt;&gt; 0, Source!BB36, 1)</f>
        <v>6.77</v>
      </c>
      <c r="K103" s="29">
        <f>Source!Q36</f>
        <v>14.43</v>
      </c>
      <c r="L103" s="31"/>
    </row>
    <row r="104" spans="1:26" ht="14.25" x14ac:dyDescent="0.2">
      <c r="A104" s="44"/>
      <c r="B104" s="45"/>
      <c r="C104" s="45" t="s">
        <v>549</v>
      </c>
      <c r="D104" s="28"/>
      <c r="E104" s="10"/>
      <c r="F104" s="29">
        <f>Source!AN36</f>
        <v>0.76</v>
      </c>
      <c r="G104" s="30" t="str">
        <f>Source!DF36</f>
        <v/>
      </c>
      <c r="H104" s="32">
        <f>ROUND(Source!AE36*Source!I36, 2)</f>
        <v>0.06</v>
      </c>
      <c r="I104" s="30"/>
      <c r="J104" s="30">
        <f>IF(Source!BS36&lt;&gt; 0, Source!BS36, 1)</f>
        <v>6.77</v>
      </c>
      <c r="K104" s="32">
        <f>Source!R36</f>
        <v>0.41</v>
      </c>
      <c r="L104" s="31"/>
      <c r="R104">
        <f>H104</f>
        <v>0.06</v>
      </c>
    </row>
    <row r="105" spans="1:26" ht="14.25" x14ac:dyDescent="0.2">
      <c r="A105" s="44"/>
      <c r="B105" s="45"/>
      <c r="C105" s="45" t="s">
        <v>555</v>
      </c>
      <c r="D105" s="28"/>
      <c r="E105" s="10"/>
      <c r="F105" s="29">
        <f>Source!AL36</f>
        <v>206.69</v>
      </c>
      <c r="G105" s="30" t="str">
        <f>Source!DD36</f>
        <v/>
      </c>
      <c r="H105" s="29">
        <f>ROUND(Source!AC36*Source!I36, 2)</f>
        <v>16.54</v>
      </c>
      <c r="I105" s="30"/>
      <c r="J105" s="30">
        <f>IF(Source!BC36&lt;&gt; 0, Source!BC36, 1)</f>
        <v>6.77</v>
      </c>
      <c r="K105" s="29">
        <f>Source!P36</f>
        <v>111.94</v>
      </c>
      <c r="L105" s="31"/>
    </row>
    <row r="106" spans="1:26" ht="14.25" x14ac:dyDescent="0.2">
      <c r="A106" s="44"/>
      <c r="B106" s="45"/>
      <c r="C106" s="45" t="s">
        <v>550</v>
      </c>
      <c r="D106" s="28" t="s">
        <v>551</v>
      </c>
      <c r="E106" s="10">
        <f>Source!BZ36</f>
        <v>95</v>
      </c>
      <c r="F106" s="48"/>
      <c r="G106" s="30"/>
      <c r="H106" s="29">
        <f>SUM(S100:S109)</f>
        <v>35.19</v>
      </c>
      <c r="I106" s="33"/>
      <c r="J106" s="27">
        <f>Source!AT36</f>
        <v>95</v>
      </c>
      <c r="K106" s="29">
        <f>SUM(T100:T109)</f>
        <v>238.24</v>
      </c>
      <c r="L106" s="31"/>
    </row>
    <row r="107" spans="1:26" ht="14.25" x14ac:dyDescent="0.2">
      <c r="A107" s="44"/>
      <c r="B107" s="45"/>
      <c r="C107" s="45" t="s">
        <v>552</v>
      </c>
      <c r="D107" s="28" t="s">
        <v>551</v>
      </c>
      <c r="E107" s="10">
        <f>Source!CA36</f>
        <v>65</v>
      </c>
      <c r="F107" s="48"/>
      <c r="G107" s="30"/>
      <c r="H107" s="29">
        <f>SUM(U100:U109)</f>
        <v>24.08</v>
      </c>
      <c r="I107" s="33"/>
      <c r="J107" s="27">
        <f>Source!AU36</f>
        <v>65</v>
      </c>
      <c r="K107" s="29">
        <f>SUM(V100:V109)</f>
        <v>163.01</v>
      </c>
      <c r="L107" s="31"/>
    </row>
    <row r="108" spans="1:26" ht="14.25" x14ac:dyDescent="0.2">
      <c r="A108" s="44"/>
      <c r="B108" s="45"/>
      <c r="C108" s="45" t="s">
        <v>553</v>
      </c>
      <c r="D108" s="28" t="s">
        <v>554</v>
      </c>
      <c r="E108" s="10">
        <f>Source!AQ36</f>
        <v>46.6</v>
      </c>
      <c r="F108" s="29"/>
      <c r="G108" s="30" t="str">
        <f>Source!DI36</f>
        <v/>
      </c>
      <c r="H108" s="29"/>
      <c r="I108" s="30"/>
      <c r="J108" s="30"/>
      <c r="K108" s="29"/>
      <c r="L108" s="40">
        <f>Source!U36</f>
        <v>3.7280000000000002</v>
      </c>
    </row>
    <row r="109" spans="1:26" ht="28.5" x14ac:dyDescent="0.2">
      <c r="A109" s="46" t="str">
        <f>Source!E37</f>
        <v>9,1</v>
      </c>
      <c r="B109" s="47" t="str">
        <f>Source!F37</f>
        <v>20.2.10.04-0008</v>
      </c>
      <c r="C109" s="47" t="str">
        <f>Source!G37</f>
        <v>Наконечники кабельные медные луженные ТМЛ-70</v>
      </c>
      <c r="D109" s="34" t="str">
        <f>Source!H37</f>
        <v>100 шт.</v>
      </c>
      <c r="E109" s="35">
        <f>Source!I37</f>
        <v>0.08</v>
      </c>
      <c r="F109" s="36">
        <f>Source!AL37+Source!AM37+Source!AO37</f>
        <v>801</v>
      </c>
      <c r="G109" s="41" t="s">
        <v>3</v>
      </c>
      <c r="H109" s="36">
        <f>ROUND(Source!AC37*Source!I37, 2)+ROUND(Source!AD37*Source!I37, 2)+ROUND(Source!AF37*Source!I37, 2)</f>
        <v>64.08</v>
      </c>
      <c r="I109" s="37"/>
      <c r="J109" s="37">
        <f>IF(Source!BC37&lt;&gt; 0, Source!BC37, 1)</f>
        <v>6.77</v>
      </c>
      <c r="K109" s="36">
        <f>Source!O37</f>
        <v>433.82</v>
      </c>
      <c r="L109" s="42"/>
      <c r="S109">
        <f>ROUND((Source!FX37/100)*((ROUND(Source!AF37*Source!I37, 2)+ROUND(Source!AE37*Source!I37, 2))), 2)</f>
        <v>0</v>
      </c>
      <c r="T109">
        <f>Source!X37</f>
        <v>0</v>
      </c>
      <c r="U109">
        <f>ROUND((Source!FY37/100)*((ROUND(Source!AF37*Source!I37, 2)+ROUND(Source!AE37*Source!I37, 2))), 2)</f>
        <v>0</v>
      </c>
      <c r="V109">
        <f>Source!Y37</f>
        <v>0</v>
      </c>
      <c r="W109">
        <f>IF(Source!BI37&lt;=1,H109, 0)</f>
        <v>0</v>
      </c>
      <c r="X109">
        <f>IF(Source!BI37=2,H109, 0)</f>
        <v>64.08</v>
      </c>
      <c r="Y109">
        <f>IF(Source!BI37=3,H109, 0)</f>
        <v>0</v>
      </c>
      <c r="Z109">
        <f>IF(Source!BI37=4,H109, 0)</f>
        <v>0</v>
      </c>
    </row>
    <row r="110" spans="1:26" ht="15" x14ac:dyDescent="0.25">
      <c r="G110" s="66">
        <f>H102+H103+H105+H106+H107+SUM(H109:H109)</f>
        <v>179</v>
      </c>
      <c r="H110" s="66"/>
      <c r="J110" s="66">
        <f>K102+K103+K105+K106+K107+SUM(K109:K109)</f>
        <v>1211.81</v>
      </c>
      <c r="K110" s="66"/>
      <c r="L110" s="39">
        <f>Source!U36</f>
        <v>3.7280000000000002</v>
      </c>
      <c r="O110" s="23">
        <f>G110</f>
        <v>179</v>
      </c>
      <c r="P110" s="23">
        <f>J110</f>
        <v>1211.81</v>
      </c>
      <c r="Q110" s="23">
        <f>L110</f>
        <v>3.7280000000000002</v>
      </c>
      <c r="W110">
        <f>IF(Source!BI36&lt;=1,H102+H103+H105+H106+H107, 0)</f>
        <v>0</v>
      </c>
      <c r="X110">
        <f>IF(Source!BI36=2,H102+H103+H105+H106+H107, 0)</f>
        <v>114.92</v>
      </c>
      <c r="Y110">
        <f>IF(Source!BI36=3,H102+H103+H105+H106+H107, 0)</f>
        <v>0</v>
      </c>
      <c r="Z110">
        <f>IF(Source!BI36=4,H102+H103+H105+H106+H107, 0)</f>
        <v>0</v>
      </c>
    </row>
    <row r="111" spans="1:26" ht="42.75" x14ac:dyDescent="0.2">
      <c r="A111" s="44" t="str">
        <f>Source!E38</f>
        <v>10</v>
      </c>
      <c r="B111" s="45" t="str">
        <f>Source!F38</f>
        <v>м08-03-574-03</v>
      </c>
      <c r="C111" s="45" t="str">
        <f>Source!G38</f>
        <v>Разводка по устройствам и подключение жил кабелей или проводов сечением до 35 мм2</v>
      </c>
      <c r="D111" s="28" t="str">
        <f>Source!H38</f>
        <v>100 ШТ</v>
      </c>
      <c r="E111" s="10">
        <f>Source!I38</f>
        <v>0.02</v>
      </c>
      <c r="F111" s="29">
        <f>Source!AL38+Source!AM38+Source!AO38</f>
        <v>595.08999999999992</v>
      </c>
      <c r="G111" s="30"/>
      <c r="H111" s="29"/>
      <c r="I111" s="30" t="str">
        <f>Source!BO38</f>
        <v/>
      </c>
      <c r="J111" s="30"/>
      <c r="K111" s="29"/>
      <c r="L111" s="31"/>
      <c r="S111">
        <f>ROUND((Source!FX38/100)*((ROUND(Source!AF38*Source!I38, 2)+ROUND(Source!AE38*Source!I38, 2))), 2)</f>
        <v>9.8800000000000008</v>
      </c>
      <c r="T111">
        <f>Source!X38</f>
        <v>66.930000000000007</v>
      </c>
      <c r="U111">
        <f>ROUND((Source!FY38/100)*((ROUND(Source!AF38*Source!I38, 2)+ROUND(Source!AE38*Source!I38, 2))), 2)</f>
        <v>6.76</v>
      </c>
      <c r="V111">
        <f>Source!Y38</f>
        <v>45.79</v>
      </c>
    </row>
    <row r="112" spans="1:26" x14ac:dyDescent="0.2">
      <c r="C112" s="24" t="str">
        <f>"Объем: "&amp;Source!I38&amp;"=2/"&amp;"100"</f>
        <v>Объем: 0,02=2/100</v>
      </c>
    </row>
    <row r="113" spans="1:26" ht="14.25" x14ac:dyDescent="0.2">
      <c r="A113" s="44"/>
      <c r="B113" s="45"/>
      <c r="C113" s="45" t="s">
        <v>548</v>
      </c>
      <c r="D113" s="28"/>
      <c r="E113" s="10"/>
      <c r="F113" s="29">
        <f>Source!AO38</f>
        <v>384.9</v>
      </c>
      <c r="G113" s="30" t="str">
        <f>Source!DG38</f>
        <v>)*1,35</v>
      </c>
      <c r="H113" s="29">
        <f>ROUND(Source!AF38*Source!I38, 2)</f>
        <v>10.39</v>
      </c>
      <c r="I113" s="30"/>
      <c r="J113" s="30">
        <f>IF(Source!BA38&lt;&gt; 0, Source!BA38, 1)</f>
        <v>6.77</v>
      </c>
      <c r="K113" s="29">
        <f>Source!S38</f>
        <v>70.36</v>
      </c>
      <c r="L113" s="31"/>
      <c r="R113">
        <f>H113</f>
        <v>10.39</v>
      </c>
    </row>
    <row r="114" spans="1:26" ht="14.25" x14ac:dyDescent="0.2">
      <c r="A114" s="44"/>
      <c r="B114" s="45"/>
      <c r="C114" s="45" t="s">
        <v>267</v>
      </c>
      <c r="D114" s="28"/>
      <c r="E114" s="10"/>
      <c r="F114" s="29">
        <f>Source!AM38</f>
        <v>19.420000000000002</v>
      </c>
      <c r="G114" s="30" t="str">
        <f>Source!DE38</f>
        <v>)*1,35</v>
      </c>
      <c r="H114" s="29">
        <f>ROUND(Source!AD38*Source!I38, 2)</f>
        <v>0.52</v>
      </c>
      <c r="I114" s="30"/>
      <c r="J114" s="30">
        <f>IF(Source!BB38&lt;&gt; 0, Source!BB38, 1)</f>
        <v>6.77</v>
      </c>
      <c r="K114" s="29">
        <f>Source!Q38</f>
        <v>3.55</v>
      </c>
      <c r="L114" s="31"/>
    </row>
    <row r="115" spans="1:26" ht="14.25" x14ac:dyDescent="0.2">
      <c r="A115" s="44"/>
      <c r="B115" s="45"/>
      <c r="C115" s="45" t="s">
        <v>549</v>
      </c>
      <c r="D115" s="28"/>
      <c r="E115" s="10"/>
      <c r="F115" s="29">
        <f>Source!AN38</f>
        <v>0.5</v>
      </c>
      <c r="G115" s="30" t="str">
        <f>Source!DF38</f>
        <v>)*1,35</v>
      </c>
      <c r="H115" s="32">
        <f>ROUND(Source!AE38*Source!I38, 2)</f>
        <v>0.01</v>
      </c>
      <c r="I115" s="30"/>
      <c r="J115" s="30">
        <f>IF(Source!BS38&lt;&gt; 0, Source!BS38, 1)</f>
        <v>6.77</v>
      </c>
      <c r="K115" s="32">
        <f>Source!R38</f>
        <v>0.09</v>
      </c>
      <c r="L115" s="31"/>
      <c r="R115">
        <f>H115</f>
        <v>0.01</v>
      </c>
    </row>
    <row r="116" spans="1:26" ht="14.25" x14ac:dyDescent="0.2">
      <c r="A116" s="44"/>
      <c r="B116" s="45"/>
      <c r="C116" s="45" t="s">
        <v>555</v>
      </c>
      <c r="D116" s="28"/>
      <c r="E116" s="10"/>
      <c r="F116" s="29">
        <f>Source!AL38</f>
        <v>190.77</v>
      </c>
      <c r="G116" s="30" t="str">
        <f>Source!DD38</f>
        <v/>
      </c>
      <c r="H116" s="29">
        <f>ROUND(Source!AC38*Source!I38, 2)</f>
        <v>3.82</v>
      </c>
      <c r="I116" s="30"/>
      <c r="J116" s="30">
        <f>IF(Source!BC38&lt;&gt; 0, Source!BC38, 1)</f>
        <v>6.77</v>
      </c>
      <c r="K116" s="29">
        <f>Source!P38</f>
        <v>25.83</v>
      </c>
      <c r="L116" s="31"/>
    </row>
    <row r="117" spans="1:26" ht="14.25" x14ac:dyDescent="0.2">
      <c r="A117" s="44"/>
      <c r="B117" s="45"/>
      <c r="C117" s="45" t="s">
        <v>550</v>
      </c>
      <c r="D117" s="28" t="s">
        <v>551</v>
      </c>
      <c r="E117" s="10">
        <f>Source!BZ38</f>
        <v>95</v>
      </c>
      <c r="F117" s="48"/>
      <c r="G117" s="30"/>
      <c r="H117" s="29">
        <f>SUM(S111:S120)</f>
        <v>9.8800000000000008</v>
      </c>
      <c r="I117" s="33"/>
      <c r="J117" s="27">
        <f>Source!AT38</f>
        <v>95</v>
      </c>
      <c r="K117" s="29">
        <f>SUM(T111:T120)</f>
        <v>66.930000000000007</v>
      </c>
      <c r="L117" s="31"/>
    </row>
    <row r="118" spans="1:26" ht="14.25" x14ac:dyDescent="0.2">
      <c r="A118" s="44"/>
      <c r="B118" s="45"/>
      <c r="C118" s="45" t="s">
        <v>552</v>
      </c>
      <c r="D118" s="28" t="s">
        <v>551</v>
      </c>
      <c r="E118" s="10">
        <f>Source!CA38</f>
        <v>65</v>
      </c>
      <c r="F118" s="48"/>
      <c r="G118" s="30"/>
      <c r="H118" s="29">
        <f>SUM(U111:U120)</f>
        <v>6.76</v>
      </c>
      <c r="I118" s="33"/>
      <c r="J118" s="27">
        <f>Source!AU38</f>
        <v>65</v>
      </c>
      <c r="K118" s="29">
        <f>SUM(V111:V120)</f>
        <v>45.79</v>
      </c>
      <c r="L118" s="31"/>
    </row>
    <row r="119" spans="1:26" ht="14.25" x14ac:dyDescent="0.2">
      <c r="A119" s="44"/>
      <c r="B119" s="45"/>
      <c r="C119" s="45" t="s">
        <v>553</v>
      </c>
      <c r="D119" s="28" t="s">
        <v>554</v>
      </c>
      <c r="E119" s="10">
        <f>Source!AQ38</f>
        <v>38.799999999999997</v>
      </c>
      <c r="F119" s="29"/>
      <c r="G119" s="30" t="str">
        <f>Source!DI38</f>
        <v>)*1,35</v>
      </c>
      <c r="H119" s="29"/>
      <c r="I119" s="30"/>
      <c r="J119" s="30"/>
      <c r="K119" s="29"/>
      <c r="L119" s="40">
        <f>Source!U38</f>
        <v>1.0476000000000001</v>
      </c>
    </row>
    <row r="120" spans="1:26" ht="28.5" x14ac:dyDescent="0.2">
      <c r="A120" s="46" t="str">
        <f>Source!E39</f>
        <v>10,1</v>
      </c>
      <c r="B120" s="47" t="str">
        <f>Source!F39</f>
        <v>20.2.10.04-0005</v>
      </c>
      <c r="C120" s="47" t="str">
        <f>Source!G39</f>
        <v>Наконечники кабельные медные луженные ТМЛ-25</v>
      </c>
      <c r="D120" s="34" t="str">
        <f>Source!H39</f>
        <v>100 шт.</v>
      </c>
      <c r="E120" s="35">
        <f>Source!I39</f>
        <v>0.02</v>
      </c>
      <c r="F120" s="36">
        <f>Source!AL39+Source!AM39+Source!AO39</f>
        <v>368</v>
      </c>
      <c r="G120" s="41" t="s">
        <v>3</v>
      </c>
      <c r="H120" s="36">
        <f>ROUND(Source!AC39*Source!I39, 2)+ROUND(Source!AD39*Source!I39, 2)+ROUND(Source!AF39*Source!I39, 2)</f>
        <v>7.36</v>
      </c>
      <c r="I120" s="37"/>
      <c r="J120" s="37">
        <f>IF(Source!BC39&lt;&gt; 0, Source!BC39, 1)</f>
        <v>6.77</v>
      </c>
      <c r="K120" s="36">
        <f>Source!O39</f>
        <v>49.83</v>
      </c>
      <c r="L120" s="42"/>
      <c r="S120">
        <f>ROUND((Source!FX39/100)*((ROUND(Source!AF39*Source!I39, 2)+ROUND(Source!AE39*Source!I39, 2))), 2)</f>
        <v>0</v>
      </c>
      <c r="T120">
        <f>Source!X39</f>
        <v>0</v>
      </c>
      <c r="U120">
        <f>ROUND((Source!FY39/100)*((ROUND(Source!AF39*Source!I39, 2)+ROUND(Source!AE39*Source!I39, 2))), 2)</f>
        <v>0</v>
      </c>
      <c r="V120">
        <f>Source!Y39</f>
        <v>0</v>
      </c>
      <c r="W120">
        <f>IF(Source!BI39&lt;=1,H120, 0)</f>
        <v>0</v>
      </c>
      <c r="X120">
        <f>IF(Source!BI39=2,H120, 0)</f>
        <v>7.36</v>
      </c>
      <c r="Y120">
        <f>IF(Source!BI39=3,H120, 0)</f>
        <v>0</v>
      </c>
      <c r="Z120">
        <f>IF(Source!BI39=4,H120, 0)</f>
        <v>0</v>
      </c>
    </row>
    <row r="121" spans="1:26" ht="15" x14ac:dyDescent="0.25">
      <c r="G121" s="66">
        <f>H113+H114+H116+H117+H118+SUM(H120:H120)</f>
        <v>38.729999999999997</v>
      </c>
      <c r="H121" s="66"/>
      <c r="J121" s="66">
        <f>K113+K114+K116+K117+K118+SUM(K120:K120)</f>
        <v>262.29000000000002</v>
      </c>
      <c r="K121" s="66"/>
      <c r="L121" s="39">
        <f>Source!U38</f>
        <v>1.0476000000000001</v>
      </c>
      <c r="O121" s="23">
        <f>G121</f>
        <v>38.729999999999997</v>
      </c>
      <c r="P121" s="23">
        <f>J121</f>
        <v>262.29000000000002</v>
      </c>
      <c r="Q121" s="23">
        <f>L121</f>
        <v>1.0476000000000001</v>
      </c>
      <c r="W121">
        <f>IF(Source!BI38&lt;=1,H113+H114+H116+H117+H118, 0)</f>
        <v>0</v>
      </c>
      <c r="X121">
        <f>IF(Source!BI38=2,H113+H114+H116+H117+H118, 0)</f>
        <v>31.369999999999997</v>
      </c>
      <c r="Y121">
        <f>IF(Source!BI38=3,H113+H114+H116+H117+H118, 0)</f>
        <v>0</v>
      </c>
      <c r="Z121">
        <f>IF(Source!BI38=4,H113+H114+H116+H117+H118, 0)</f>
        <v>0</v>
      </c>
    </row>
    <row r="122" spans="1:26" ht="42.75" x14ac:dyDescent="0.2">
      <c r="A122" s="44" t="str">
        <f>Source!E40</f>
        <v>11</v>
      </c>
      <c r="B122" s="45" t="str">
        <f>Source!F40</f>
        <v>м08-03-574-01</v>
      </c>
      <c r="C122" s="45" t="str">
        <f>Source!G40</f>
        <v>Разводка по устройствам и подключение жил кабелей или проводов сечением до 10 мм2</v>
      </c>
      <c r="D122" s="28" t="str">
        <f>Source!H40</f>
        <v>100 ШТ</v>
      </c>
      <c r="E122" s="10">
        <f>Source!I40</f>
        <v>0.3</v>
      </c>
      <c r="F122" s="29">
        <f>Source!AL40+Source!AM40+Source!AO40</f>
        <v>272.63</v>
      </c>
      <c r="G122" s="30"/>
      <c r="H122" s="29"/>
      <c r="I122" s="30" t="str">
        <f>Source!BO40</f>
        <v/>
      </c>
      <c r="J122" s="30"/>
      <c r="K122" s="29"/>
      <c r="L122" s="31"/>
      <c r="S122">
        <f>ROUND((Source!FX40/100)*((ROUND(Source!AF40*Source!I40, 2)+ROUND(Source!AE40*Source!I40, 2))), 2)</f>
        <v>64.23</v>
      </c>
      <c r="T122">
        <f>Source!X40</f>
        <v>434.78</v>
      </c>
      <c r="U122">
        <f>ROUND((Source!FY40/100)*((ROUND(Source!AF40*Source!I40, 2)+ROUND(Source!AE40*Source!I40, 2))), 2)</f>
        <v>43.95</v>
      </c>
      <c r="V122">
        <f>Source!Y40</f>
        <v>297.48</v>
      </c>
    </row>
    <row r="123" spans="1:26" x14ac:dyDescent="0.2">
      <c r="C123" s="24" t="str">
        <f>"Объем: "&amp;Source!I40&amp;"=30/"&amp;"100"</f>
        <v>Объем: 0,3=30/100</v>
      </c>
    </row>
    <row r="124" spans="1:26" ht="14.25" x14ac:dyDescent="0.2">
      <c r="A124" s="44"/>
      <c r="B124" s="45"/>
      <c r="C124" s="45" t="s">
        <v>548</v>
      </c>
      <c r="D124" s="28"/>
      <c r="E124" s="10"/>
      <c r="F124" s="29">
        <f>Source!AO40</f>
        <v>166.66</v>
      </c>
      <c r="G124" s="30" t="str">
        <f>Source!DG40</f>
        <v>)*1,35</v>
      </c>
      <c r="H124" s="29">
        <f>ROUND(Source!AF40*Source!I40, 2)</f>
        <v>67.5</v>
      </c>
      <c r="I124" s="30"/>
      <c r="J124" s="30">
        <f>IF(Source!BA40&lt;&gt; 0, Source!BA40, 1)</f>
        <v>6.77</v>
      </c>
      <c r="K124" s="29">
        <f>Source!S40</f>
        <v>456.95</v>
      </c>
      <c r="L124" s="31"/>
      <c r="R124">
        <f>H124</f>
        <v>67.5</v>
      </c>
    </row>
    <row r="125" spans="1:26" ht="14.25" x14ac:dyDescent="0.2">
      <c r="A125" s="44"/>
      <c r="B125" s="45"/>
      <c r="C125" s="45" t="s">
        <v>267</v>
      </c>
      <c r="D125" s="28"/>
      <c r="E125" s="10"/>
      <c r="F125" s="29">
        <f>Source!AM40</f>
        <v>1.78</v>
      </c>
      <c r="G125" s="30" t="str">
        <f>Source!DE40</f>
        <v>)*1,35</v>
      </c>
      <c r="H125" s="29">
        <f>ROUND(Source!AD40*Source!I40, 2)</f>
        <v>0.72</v>
      </c>
      <c r="I125" s="30"/>
      <c r="J125" s="30">
        <f>IF(Source!BB40&lt;&gt; 0, Source!BB40, 1)</f>
        <v>6.77</v>
      </c>
      <c r="K125" s="29">
        <f>Source!Q40</f>
        <v>4.87</v>
      </c>
      <c r="L125" s="31"/>
    </row>
    <row r="126" spans="1:26" ht="14.25" x14ac:dyDescent="0.2">
      <c r="A126" s="44"/>
      <c r="B126" s="45"/>
      <c r="C126" s="45" t="s">
        <v>549</v>
      </c>
      <c r="D126" s="28"/>
      <c r="E126" s="10"/>
      <c r="F126" s="29">
        <f>Source!AN40</f>
        <v>0.26</v>
      </c>
      <c r="G126" s="30" t="str">
        <f>Source!DF40</f>
        <v>)*1,35</v>
      </c>
      <c r="H126" s="32">
        <f>ROUND(Source!AE40*Source!I40, 2)</f>
        <v>0.11</v>
      </c>
      <c r="I126" s="30"/>
      <c r="J126" s="30">
        <f>IF(Source!BS40&lt;&gt; 0, Source!BS40, 1)</f>
        <v>6.77</v>
      </c>
      <c r="K126" s="32">
        <f>Source!R40</f>
        <v>0.71</v>
      </c>
      <c r="L126" s="31"/>
      <c r="R126">
        <f>H126</f>
        <v>0.11</v>
      </c>
    </row>
    <row r="127" spans="1:26" ht="14.25" x14ac:dyDescent="0.2">
      <c r="A127" s="44"/>
      <c r="B127" s="45"/>
      <c r="C127" s="45" t="s">
        <v>555</v>
      </c>
      <c r="D127" s="28"/>
      <c r="E127" s="10"/>
      <c r="F127" s="29">
        <f>Source!AL40</f>
        <v>104.19</v>
      </c>
      <c r="G127" s="30" t="str">
        <f>Source!DD40</f>
        <v/>
      </c>
      <c r="H127" s="29">
        <f>ROUND(Source!AC40*Source!I40, 2)</f>
        <v>31.26</v>
      </c>
      <c r="I127" s="30"/>
      <c r="J127" s="30">
        <f>IF(Source!BC40&lt;&gt; 0, Source!BC40, 1)</f>
        <v>6.77</v>
      </c>
      <c r="K127" s="29">
        <f>Source!P40</f>
        <v>211.61</v>
      </c>
      <c r="L127" s="31"/>
    </row>
    <row r="128" spans="1:26" ht="14.25" x14ac:dyDescent="0.2">
      <c r="A128" s="44"/>
      <c r="B128" s="45"/>
      <c r="C128" s="45" t="s">
        <v>550</v>
      </c>
      <c r="D128" s="28" t="s">
        <v>551</v>
      </c>
      <c r="E128" s="10">
        <f>Source!BZ40</f>
        <v>95</v>
      </c>
      <c r="F128" s="48"/>
      <c r="G128" s="30"/>
      <c r="H128" s="29">
        <f>SUM(S122:S131)</f>
        <v>64.23</v>
      </c>
      <c r="I128" s="33"/>
      <c r="J128" s="27">
        <f>Source!AT40</f>
        <v>95</v>
      </c>
      <c r="K128" s="29">
        <f>SUM(T122:T131)</f>
        <v>434.78</v>
      </c>
      <c r="L128" s="31"/>
    </row>
    <row r="129" spans="1:26" ht="14.25" x14ac:dyDescent="0.2">
      <c r="A129" s="44"/>
      <c r="B129" s="45"/>
      <c r="C129" s="45" t="s">
        <v>552</v>
      </c>
      <c r="D129" s="28" t="s">
        <v>551</v>
      </c>
      <c r="E129" s="10">
        <f>Source!CA40</f>
        <v>65</v>
      </c>
      <c r="F129" s="48"/>
      <c r="G129" s="30"/>
      <c r="H129" s="29">
        <f>SUM(U122:U131)</f>
        <v>43.95</v>
      </c>
      <c r="I129" s="33"/>
      <c r="J129" s="27">
        <f>Source!AU40</f>
        <v>65</v>
      </c>
      <c r="K129" s="29">
        <f>SUM(V122:V131)</f>
        <v>297.48</v>
      </c>
      <c r="L129" s="31"/>
    </row>
    <row r="130" spans="1:26" ht="14.25" x14ac:dyDescent="0.2">
      <c r="A130" s="44"/>
      <c r="B130" s="45"/>
      <c r="C130" s="45" t="s">
        <v>553</v>
      </c>
      <c r="D130" s="28" t="s">
        <v>554</v>
      </c>
      <c r="E130" s="10">
        <f>Source!AQ40</f>
        <v>16.8</v>
      </c>
      <c r="F130" s="29"/>
      <c r="G130" s="30" t="str">
        <f>Source!DI40</f>
        <v>)*1,35</v>
      </c>
      <c r="H130" s="29"/>
      <c r="I130" s="30"/>
      <c r="J130" s="30"/>
      <c r="K130" s="29"/>
      <c r="L130" s="40">
        <f>Source!U40</f>
        <v>6.8040000000000012</v>
      </c>
    </row>
    <row r="131" spans="1:26" ht="28.5" x14ac:dyDescent="0.2">
      <c r="A131" s="46" t="str">
        <f>Source!E41</f>
        <v>11,1</v>
      </c>
      <c r="B131" s="47" t="str">
        <f>Source!F41</f>
        <v>20.2.10.04-0002</v>
      </c>
      <c r="C131" s="47" t="str">
        <f>Source!G41</f>
        <v>Наконечники кабельные медные луженные ТМЛ-6</v>
      </c>
      <c r="D131" s="34" t="str">
        <f>Source!H41</f>
        <v>100 шт.</v>
      </c>
      <c r="E131" s="35">
        <f>Source!I41</f>
        <v>0.3</v>
      </c>
      <c r="F131" s="36">
        <f>Source!AL41+Source!AM41+Source!AO41</f>
        <v>118</v>
      </c>
      <c r="G131" s="41" t="s">
        <v>3</v>
      </c>
      <c r="H131" s="36">
        <f>ROUND(Source!AC41*Source!I41, 2)+ROUND(Source!AD41*Source!I41, 2)+ROUND(Source!AF41*Source!I41, 2)</f>
        <v>35.4</v>
      </c>
      <c r="I131" s="37"/>
      <c r="J131" s="37">
        <f>IF(Source!BC41&lt;&gt; 0, Source!BC41, 1)</f>
        <v>6.77</v>
      </c>
      <c r="K131" s="36">
        <f>Source!O41</f>
        <v>239.66</v>
      </c>
      <c r="L131" s="42"/>
      <c r="S131">
        <f>ROUND((Source!FX41/100)*((ROUND(Source!AF41*Source!I41, 2)+ROUND(Source!AE41*Source!I41, 2))), 2)</f>
        <v>0</v>
      </c>
      <c r="T131">
        <f>Source!X41</f>
        <v>0</v>
      </c>
      <c r="U131">
        <f>ROUND((Source!FY41/100)*((ROUND(Source!AF41*Source!I41, 2)+ROUND(Source!AE41*Source!I41, 2))), 2)</f>
        <v>0</v>
      </c>
      <c r="V131">
        <f>Source!Y41</f>
        <v>0</v>
      </c>
      <c r="W131">
        <f>IF(Source!BI41&lt;=1,H131, 0)</f>
        <v>0</v>
      </c>
      <c r="X131">
        <f>IF(Source!BI41=2,H131, 0)</f>
        <v>35.4</v>
      </c>
      <c r="Y131">
        <f>IF(Source!BI41=3,H131, 0)</f>
        <v>0</v>
      </c>
      <c r="Z131">
        <f>IF(Source!BI41=4,H131, 0)</f>
        <v>0</v>
      </c>
    </row>
    <row r="132" spans="1:26" ht="15" x14ac:dyDescent="0.25">
      <c r="G132" s="66">
        <f>H124+H125+H127+H128+H129+SUM(H131:H131)</f>
        <v>243.06000000000003</v>
      </c>
      <c r="H132" s="66"/>
      <c r="J132" s="66">
        <f>K124+K125+K127+K128+K129+SUM(K131:K131)</f>
        <v>1645.3500000000001</v>
      </c>
      <c r="K132" s="66"/>
      <c r="L132" s="39">
        <f>Source!U40</f>
        <v>6.8040000000000012</v>
      </c>
      <c r="O132" s="23">
        <f>G132</f>
        <v>243.06000000000003</v>
      </c>
      <c r="P132" s="23">
        <f>J132</f>
        <v>1645.3500000000001</v>
      </c>
      <c r="Q132" s="23">
        <f>L132</f>
        <v>6.8040000000000012</v>
      </c>
      <c r="W132">
        <f>IF(Source!BI40&lt;=1,H124+H125+H127+H128+H129, 0)</f>
        <v>0</v>
      </c>
      <c r="X132">
        <f>IF(Source!BI40=2,H124+H125+H127+H128+H129, 0)</f>
        <v>207.66000000000003</v>
      </c>
      <c r="Y132">
        <f>IF(Source!BI40=3,H124+H125+H127+H128+H129, 0)</f>
        <v>0</v>
      </c>
      <c r="Z132">
        <f>IF(Source!BI40=4,H124+H125+H127+H128+H129, 0)</f>
        <v>0</v>
      </c>
    </row>
    <row r="133" spans="1:26" ht="57" x14ac:dyDescent="0.2">
      <c r="A133" s="44" t="str">
        <f>Source!E42</f>
        <v>12</v>
      </c>
      <c r="B133" s="45" t="str">
        <f>Source!F42</f>
        <v>м08-02-407-19</v>
      </c>
      <c r="C133" s="45" t="str">
        <f>Source!G42</f>
        <v>Труба стальная по установленным конструкциям, по фермам, колоннам и другим стальным конструкциям, диаметр до 100 мм</v>
      </c>
      <c r="D133" s="28" t="str">
        <f>Source!H42</f>
        <v>100 м</v>
      </c>
      <c r="E133" s="10">
        <f>Source!I42</f>
        <v>0.2</v>
      </c>
      <c r="F133" s="29">
        <f>Source!AL42+Source!AM42+Source!AO42</f>
        <v>1374.1799999999998</v>
      </c>
      <c r="G133" s="30"/>
      <c r="H133" s="29"/>
      <c r="I133" s="30" t="str">
        <f>Source!BO42</f>
        <v/>
      </c>
      <c r="J133" s="30"/>
      <c r="K133" s="29"/>
      <c r="L133" s="31"/>
      <c r="S133">
        <f>ROUND((Source!FX42/100)*((ROUND(Source!AF42*Source!I42, 2)+ROUND(Source!AE42*Source!I42, 2))), 2)</f>
        <v>144.56</v>
      </c>
      <c r="T133">
        <f>Source!X42</f>
        <v>978.63</v>
      </c>
      <c r="U133">
        <f>ROUND((Source!FY42/100)*((ROUND(Source!AF42*Source!I42, 2)+ROUND(Source!AE42*Source!I42, 2))), 2)</f>
        <v>98.91</v>
      </c>
      <c r="V133">
        <f>Source!Y42</f>
        <v>669.59</v>
      </c>
    </row>
    <row r="134" spans="1:26" x14ac:dyDescent="0.2">
      <c r="C134" s="24" t="str">
        <f>"Объем: "&amp;Source!I42&amp;"=20/"&amp;"100"</f>
        <v>Объем: 0,2=20/100</v>
      </c>
    </row>
    <row r="135" spans="1:26" ht="14.25" x14ac:dyDescent="0.2">
      <c r="A135" s="44"/>
      <c r="B135" s="45"/>
      <c r="C135" s="45" t="s">
        <v>548</v>
      </c>
      <c r="D135" s="28"/>
      <c r="E135" s="10"/>
      <c r="F135" s="29">
        <f>Source!AO42</f>
        <v>525.65</v>
      </c>
      <c r="G135" s="30" t="str">
        <f>Source!DG42</f>
        <v>)*1,35</v>
      </c>
      <c r="H135" s="29">
        <f>ROUND(Source!AF42*Source!I42, 2)</f>
        <v>141.93</v>
      </c>
      <c r="I135" s="30"/>
      <c r="J135" s="30">
        <f>IF(Source!BA42&lt;&gt; 0, Source!BA42, 1)</f>
        <v>6.77</v>
      </c>
      <c r="K135" s="29">
        <f>Source!S42</f>
        <v>960.84</v>
      </c>
      <c r="L135" s="31"/>
      <c r="R135">
        <f>H135</f>
        <v>141.93</v>
      </c>
    </row>
    <row r="136" spans="1:26" ht="14.25" x14ac:dyDescent="0.2">
      <c r="A136" s="44"/>
      <c r="B136" s="45"/>
      <c r="C136" s="45" t="s">
        <v>267</v>
      </c>
      <c r="D136" s="28"/>
      <c r="E136" s="10"/>
      <c r="F136" s="29">
        <f>Source!AM42</f>
        <v>349.97</v>
      </c>
      <c r="G136" s="30" t="str">
        <f>Source!DE42</f>
        <v>)*1,35</v>
      </c>
      <c r="H136" s="29">
        <f>ROUND(Source!AD42*Source!I42, 2)</f>
        <v>94.49</v>
      </c>
      <c r="I136" s="30"/>
      <c r="J136" s="30">
        <f>IF(Source!BB42&lt;&gt; 0, Source!BB42, 1)</f>
        <v>6.77</v>
      </c>
      <c r="K136" s="29">
        <f>Source!Q42</f>
        <v>639.71</v>
      </c>
      <c r="L136" s="31"/>
    </row>
    <row r="137" spans="1:26" ht="14.25" x14ac:dyDescent="0.2">
      <c r="A137" s="44"/>
      <c r="B137" s="45"/>
      <c r="C137" s="45" t="s">
        <v>549</v>
      </c>
      <c r="D137" s="28"/>
      <c r="E137" s="10"/>
      <c r="F137" s="29">
        <f>Source!AN42</f>
        <v>37.909999999999997</v>
      </c>
      <c r="G137" s="30" t="str">
        <f>Source!DF42</f>
        <v>)*1,35</v>
      </c>
      <c r="H137" s="32">
        <f>ROUND(Source!AE42*Source!I42, 2)</f>
        <v>10.24</v>
      </c>
      <c r="I137" s="30"/>
      <c r="J137" s="30">
        <f>IF(Source!BS42&lt;&gt; 0, Source!BS42, 1)</f>
        <v>6.77</v>
      </c>
      <c r="K137" s="32">
        <f>Source!R42</f>
        <v>69.3</v>
      </c>
      <c r="L137" s="31"/>
      <c r="R137">
        <f>H137</f>
        <v>10.24</v>
      </c>
    </row>
    <row r="138" spans="1:26" ht="14.25" x14ac:dyDescent="0.2">
      <c r="A138" s="44"/>
      <c r="B138" s="45"/>
      <c r="C138" s="45" t="s">
        <v>555</v>
      </c>
      <c r="D138" s="28"/>
      <c r="E138" s="10"/>
      <c r="F138" s="29">
        <f>Source!AL42</f>
        <v>498.56</v>
      </c>
      <c r="G138" s="30" t="str">
        <f>Source!DD42</f>
        <v/>
      </c>
      <c r="H138" s="29">
        <f>ROUND(Source!AC42*Source!I42, 2)</f>
        <v>99.71</v>
      </c>
      <c r="I138" s="30"/>
      <c r="J138" s="30">
        <f>IF(Source!BC42&lt;&gt; 0, Source!BC42, 1)</f>
        <v>6.77</v>
      </c>
      <c r="K138" s="29">
        <f>Source!P42</f>
        <v>675.05</v>
      </c>
      <c r="L138" s="31"/>
    </row>
    <row r="139" spans="1:26" ht="14.25" x14ac:dyDescent="0.2">
      <c r="A139" s="44"/>
      <c r="B139" s="45"/>
      <c r="C139" s="45" t="s">
        <v>550</v>
      </c>
      <c r="D139" s="28" t="s">
        <v>551</v>
      </c>
      <c r="E139" s="10">
        <f>Source!BZ42</f>
        <v>95</v>
      </c>
      <c r="F139" s="48"/>
      <c r="G139" s="30"/>
      <c r="H139" s="29">
        <f>SUM(S133:S142)</f>
        <v>144.56</v>
      </c>
      <c r="I139" s="33"/>
      <c r="J139" s="27">
        <f>Source!AT42</f>
        <v>95</v>
      </c>
      <c r="K139" s="29">
        <f>SUM(T133:T142)</f>
        <v>978.63</v>
      </c>
      <c r="L139" s="31"/>
    </row>
    <row r="140" spans="1:26" ht="14.25" x14ac:dyDescent="0.2">
      <c r="A140" s="44"/>
      <c r="B140" s="45"/>
      <c r="C140" s="45" t="s">
        <v>552</v>
      </c>
      <c r="D140" s="28" t="s">
        <v>551</v>
      </c>
      <c r="E140" s="10">
        <f>Source!CA42</f>
        <v>65</v>
      </c>
      <c r="F140" s="48"/>
      <c r="G140" s="30"/>
      <c r="H140" s="29">
        <f>SUM(U133:U142)</f>
        <v>98.91</v>
      </c>
      <c r="I140" s="33"/>
      <c r="J140" s="27">
        <f>Source!AU42</f>
        <v>65</v>
      </c>
      <c r="K140" s="29">
        <f>SUM(V133:V142)</f>
        <v>669.59</v>
      </c>
      <c r="L140" s="31"/>
    </row>
    <row r="141" spans="1:26" ht="14.25" x14ac:dyDescent="0.2">
      <c r="A141" s="44"/>
      <c r="B141" s="45"/>
      <c r="C141" s="45" t="s">
        <v>553</v>
      </c>
      <c r="D141" s="28" t="s">
        <v>554</v>
      </c>
      <c r="E141" s="10">
        <f>Source!AQ42</f>
        <v>55.92</v>
      </c>
      <c r="F141" s="29"/>
      <c r="G141" s="30" t="str">
        <f>Source!DI42</f>
        <v>)*1,35</v>
      </c>
      <c r="H141" s="29"/>
      <c r="I141" s="30"/>
      <c r="J141" s="30"/>
      <c r="K141" s="29"/>
      <c r="L141" s="40">
        <f>Source!U42</f>
        <v>15.098400000000002</v>
      </c>
    </row>
    <row r="142" spans="1:26" ht="71.25" x14ac:dyDescent="0.2">
      <c r="A142" s="46" t="str">
        <f>Source!E43</f>
        <v>12,1</v>
      </c>
      <c r="B142" s="47" t="str">
        <f>Source!F43</f>
        <v>23.3.03.02-0075</v>
      </c>
      <c r="C142" s="47" t="str">
        <f>Source!G43</f>
        <v>Трубы стальные бесшовные, горячедеформированные со снятой фаской из стали марок 15, 20, 25, наружным диаметром 108 мм, толщина стенки 4 мм</v>
      </c>
      <c r="D142" s="34" t="str">
        <f>Source!H43</f>
        <v>м</v>
      </c>
      <c r="E142" s="35">
        <f>Source!I43</f>
        <v>20</v>
      </c>
      <c r="F142" s="36">
        <f>Source!AL43+Source!AM43+Source!AO43</f>
        <v>81.61</v>
      </c>
      <c r="G142" s="41" t="s">
        <v>3</v>
      </c>
      <c r="H142" s="36">
        <f>ROUND(Source!AC43*Source!I43, 2)+ROUND(Source!AD43*Source!I43, 2)+ROUND(Source!AF43*Source!I43, 2)</f>
        <v>1632.2</v>
      </c>
      <c r="I142" s="37"/>
      <c r="J142" s="37">
        <f>IF(Source!BC43&lt;&gt; 0, Source!BC43, 1)</f>
        <v>6.77</v>
      </c>
      <c r="K142" s="36">
        <f>Source!O43</f>
        <v>11049.99</v>
      </c>
      <c r="L142" s="42"/>
      <c r="S142">
        <f>ROUND((Source!FX43/100)*((ROUND(Source!AF43*Source!I43, 2)+ROUND(Source!AE43*Source!I43, 2))), 2)</f>
        <v>0</v>
      </c>
      <c r="T142">
        <f>Source!X43</f>
        <v>0</v>
      </c>
      <c r="U142">
        <f>ROUND((Source!FY43/100)*((ROUND(Source!AF43*Source!I43, 2)+ROUND(Source!AE43*Source!I43, 2))), 2)</f>
        <v>0</v>
      </c>
      <c r="V142">
        <f>Source!Y43</f>
        <v>0</v>
      </c>
      <c r="W142">
        <f>IF(Source!BI43&lt;=1,H142, 0)</f>
        <v>0</v>
      </c>
      <c r="X142">
        <f>IF(Source!BI43=2,H142, 0)</f>
        <v>1632.2</v>
      </c>
      <c r="Y142">
        <f>IF(Source!BI43=3,H142, 0)</f>
        <v>0</v>
      </c>
      <c r="Z142">
        <f>IF(Source!BI43=4,H142, 0)</f>
        <v>0</v>
      </c>
    </row>
    <row r="143" spans="1:26" ht="15" x14ac:dyDescent="0.25">
      <c r="G143" s="66">
        <f>H135+H136+H138+H139+H140+SUM(H142:H142)</f>
        <v>2211.8000000000002</v>
      </c>
      <c r="H143" s="66"/>
      <c r="J143" s="66">
        <f>K135+K136+K138+K139+K140+SUM(K142:K142)</f>
        <v>14973.810000000001</v>
      </c>
      <c r="K143" s="66"/>
      <c r="L143" s="39">
        <f>Source!U42</f>
        <v>15.098400000000002</v>
      </c>
      <c r="O143" s="23">
        <f>G143</f>
        <v>2211.8000000000002</v>
      </c>
      <c r="P143" s="23">
        <f>J143</f>
        <v>14973.810000000001</v>
      </c>
      <c r="Q143" s="23">
        <f>L143</f>
        <v>15.098400000000002</v>
      </c>
      <c r="W143">
        <f>IF(Source!BI42&lt;=1,H135+H136+H138+H139+H140, 0)</f>
        <v>0</v>
      </c>
      <c r="X143">
        <f>IF(Source!BI42=2,H135+H136+H138+H139+H140, 0)</f>
        <v>579.6</v>
      </c>
      <c r="Y143">
        <f>IF(Source!BI42=3,H135+H136+H138+H139+H140, 0)</f>
        <v>0</v>
      </c>
      <c r="Z143">
        <f>IF(Source!BI42=4,H135+H136+H138+H139+H140, 0)</f>
        <v>0</v>
      </c>
    </row>
    <row r="144" spans="1:26" ht="42.75" x14ac:dyDescent="0.2">
      <c r="A144" s="44" t="str">
        <f>Source!E44</f>
        <v>13</v>
      </c>
      <c r="B144" s="45" t="str">
        <f>Source!F44</f>
        <v>м08-02-395-02</v>
      </c>
      <c r="C144" s="45" t="str">
        <f>Source!G44</f>
        <v>Лоток металлический штампованный по установленным конструкциям, ширина лотка до 400 мм</v>
      </c>
      <c r="D144" s="28" t="str">
        <f>Source!H44</f>
        <v>т</v>
      </c>
      <c r="E144" s="10">
        <f>Source!I44</f>
        <v>4.5296000000000003E-2</v>
      </c>
      <c r="F144" s="29">
        <f>Source!AL44+Source!AM44+Source!AO44</f>
        <v>780.68000000000006</v>
      </c>
      <c r="G144" s="30"/>
      <c r="H144" s="29"/>
      <c r="I144" s="30" t="str">
        <f>Source!BO44</f>
        <v/>
      </c>
      <c r="J144" s="30"/>
      <c r="K144" s="29"/>
      <c r="L144" s="31"/>
      <c r="S144">
        <f>ROUND((Source!FX44/100)*((ROUND(Source!AF44*Source!I44, 2)+ROUND(Source!AE44*Source!I44, 2))), 2)</f>
        <v>27.21</v>
      </c>
      <c r="T144">
        <f>Source!X44</f>
        <v>184.17</v>
      </c>
      <c r="U144">
        <f>ROUND((Source!FY44/100)*((ROUND(Source!AF44*Source!I44, 2)+ROUND(Source!AE44*Source!I44, 2))), 2)</f>
        <v>18.62</v>
      </c>
      <c r="V144">
        <f>Source!Y44</f>
        <v>126.01</v>
      </c>
    </row>
    <row r="145" spans="1:26" ht="14.25" x14ac:dyDescent="0.2">
      <c r="A145" s="44"/>
      <c r="B145" s="45"/>
      <c r="C145" s="45" t="s">
        <v>548</v>
      </c>
      <c r="D145" s="28"/>
      <c r="E145" s="10"/>
      <c r="F145" s="29">
        <f>Source!AO44</f>
        <v>436.91</v>
      </c>
      <c r="G145" s="30" t="str">
        <f>Source!DG44</f>
        <v>)*1,35</v>
      </c>
      <c r="H145" s="29">
        <f>ROUND(Source!AF44*Source!I44, 2)</f>
        <v>26.72</v>
      </c>
      <c r="I145" s="30"/>
      <c r="J145" s="30">
        <f>IF(Source!BA44&lt;&gt; 0, Source!BA44, 1)</f>
        <v>6.77</v>
      </c>
      <c r="K145" s="29">
        <f>Source!S44</f>
        <v>180.87</v>
      </c>
      <c r="L145" s="31"/>
      <c r="R145">
        <f>H145</f>
        <v>26.72</v>
      </c>
    </row>
    <row r="146" spans="1:26" ht="14.25" x14ac:dyDescent="0.2">
      <c r="A146" s="44"/>
      <c r="B146" s="45"/>
      <c r="C146" s="45" t="s">
        <v>267</v>
      </c>
      <c r="D146" s="28"/>
      <c r="E146" s="10"/>
      <c r="F146" s="29">
        <f>Source!AM44</f>
        <v>290.82</v>
      </c>
      <c r="G146" s="30" t="str">
        <f>Source!DE44</f>
        <v>)*1,35</v>
      </c>
      <c r="H146" s="29">
        <f>ROUND(Source!AD44*Source!I44, 2)</f>
        <v>17.78</v>
      </c>
      <c r="I146" s="30"/>
      <c r="J146" s="30">
        <f>IF(Source!BB44&lt;&gt; 0, Source!BB44, 1)</f>
        <v>6.77</v>
      </c>
      <c r="K146" s="29">
        <f>Source!Q44</f>
        <v>120.39</v>
      </c>
      <c r="L146" s="31"/>
    </row>
    <row r="147" spans="1:26" ht="14.25" x14ac:dyDescent="0.2">
      <c r="A147" s="44"/>
      <c r="B147" s="45"/>
      <c r="C147" s="45" t="s">
        <v>549</v>
      </c>
      <c r="D147" s="28"/>
      <c r="E147" s="10"/>
      <c r="F147" s="29">
        <f>Source!AN44</f>
        <v>31.38</v>
      </c>
      <c r="G147" s="30" t="str">
        <f>Source!DF44</f>
        <v>)*1,35</v>
      </c>
      <c r="H147" s="32">
        <f>ROUND(Source!AE44*Source!I44, 2)</f>
        <v>1.92</v>
      </c>
      <c r="I147" s="30"/>
      <c r="J147" s="30">
        <f>IF(Source!BS44&lt;&gt; 0, Source!BS44, 1)</f>
        <v>6.77</v>
      </c>
      <c r="K147" s="32">
        <f>Source!R44</f>
        <v>12.99</v>
      </c>
      <c r="L147" s="31"/>
      <c r="R147">
        <f>H147</f>
        <v>1.92</v>
      </c>
    </row>
    <row r="148" spans="1:26" ht="14.25" x14ac:dyDescent="0.2">
      <c r="A148" s="44"/>
      <c r="B148" s="45"/>
      <c r="C148" s="45" t="s">
        <v>555</v>
      </c>
      <c r="D148" s="28"/>
      <c r="E148" s="10"/>
      <c r="F148" s="29">
        <f>Source!AL44</f>
        <v>52.95</v>
      </c>
      <c r="G148" s="30" t="str">
        <f>Source!DD44</f>
        <v/>
      </c>
      <c r="H148" s="29">
        <f>ROUND(Source!AC44*Source!I44, 2)</f>
        <v>2.4</v>
      </c>
      <c r="I148" s="30"/>
      <c r="J148" s="30">
        <f>IF(Source!BC44&lt;&gt; 0, Source!BC44, 1)</f>
        <v>6.77</v>
      </c>
      <c r="K148" s="29">
        <f>Source!P44</f>
        <v>16.239999999999998</v>
      </c>
      <c r="L148" s="31"/>
    </row>
    <row r="149" spans="1:26" ht="14.25" x14ac:dyDescent="0.2">
      <c r="A149" s="44"/>
      <c r="B149" s="45"/>
      <c r="C149" s="45" t="s">
        <v>550</v>
      </c>
      <c r="D149" s="28" t="s">
        <v>551</v>
      </c>
      <c r="E149" s="10">
        <f>Source!BZ44</f>
        <v>95</v>
      </c>
      <c r="F149" s="48"/>
      <c r="G149" s="30"/>
      <c r="H149" s="29">
        <f>SUM(S144:S156)</f>
        <v>27.21</v>
      </c>
      <c r="I149" s="33"/>
      <c r="J149" s="27">
        <f>Source!AT44</f>
        <v>95</v>
      </c>
      <c r="K149" s="29">
        <f>SUM(T144:T156)</f>
        <v>184.17</v>
      </c>
      <c r="L149" s="31"/>
    </row>
    <row r="150" spans="1:26" ht="14.25" x14ac:dyDescent="0.2">
      <c r="A150" s="44"/>
      <c r="B150" s="45"/>
      <c r="C150" s="45" t="s">
        <v>552</v>
      </c>
      <c r="D150" s="28" t="s">
        <v>551</v>
      </c>
      <c r="E150" s="10">
        <f>Source!CA44</f>
        <v>65</v>
      </c>
      <c r="F150" s="48"/>
      <c r="G150" s="30"/>
      <c r="H150" s="29">
        <f>SUM(U144:U156)</f>
        <v>18.62</v>
      </c>
      <c r="I150" s="33"/>
      <c r="J150" s="27">
        <f>Source!AU44</f>
        <v>65</v>
      </c>
      <c r="K150" s="29">
        <f>SUM(V144:V156)</f>
        <v>126.01</v>
      </c>
      <c r="L150" s="31"/>
    </row>
    <row r="151" spans="1:26" ht="14.25" x14ac:dyDescent="0.2">
      <c r="A151" s="44"/>
      <c r="B151" s="45"/>
      <c r="C151" s="45" t="s">
        <v>553</v>
      </c>
      <c r="D151" s="28" t="s">
        <v>554</v>
      </c>
      <c r="E151" s="10">
        <f>Source!AQ44</f>
        <v>46.48</v>
      </c>
      <c r="F151" s="29"/>
      <c r="G151" s="30" t="str">
        <f>Source!DI44</f>
        <v>)*1,35</v>
      </c>
      <c r="H151" s="29"/>
      <c r="I151" s="30"/>
      <c r="J151" s="30"/>
      <c r="K151" s="29"/>
      <c r="L151" s="40">
        <f>Source!U44</f>
        <v>2.8422334080000002</v>
      </c>
    </row>
    <row r="152" spans="1:26" ht="42.75" x14ac:dyDescent="0.2">
      <c r="A152" s="44" t="str">
        <f>Source!E45</f>
        <v>13,1</v>
      </c>
      <c r="B152" s="45" t="str">
        <f>Source!F45</f>
        <v>20.2.07.03-0012</v>
      </c>
      <c r="C152" s="45" t="str">
        <f>Source!G45</f>
        <v>Лоток кабельный лестничного типа оцинкованный НЛ-40ц, ширина 400 мм, длина 2 м</v>
      </c>
      <c r="D152" s="28" t="str">
        <f>Source!H45</f>
        <v>шт.</v>
      </c>
      <c r="E152" s="10">
        <f>Source!I45</f>
        <v>3</v>
      </c>
      <c r="F152" s="29">
        <f>Source!AL45+Source!AM45+Source!AO45</f>
        <v>77.209999999999994</v>
      </c>
      <c r="G152" s="43" t="s">
        <v>3</v>
      </c>
      <c r="H152" s="29">
        <f>ROUND(Source!AC45*Source!I45, 2)+ROUND(Source!AD45*Source!I45, 2)+ROUND(Source!AF45*Source!I45, 2)</f>
        <v>231.63</v>
      </c>
      <c r="I152" s="30"/>
      <c r="J152" s="30">
        <f>IF(Source!BC45&lt;&gt; 0, Source!BC45, 1)</f>
        <v>6.77</v>
      </c>
      <c r="K152" s="29">
        <f>Source!O45</f>
        <v>1568.14</v>
      </c>
      <c r="L152" s="31"/>
      <c r="S152">
        <f>ROUND((Source!FX45/100)*((ROUND(Source!AF45*Source!I45, 2)+ROUND(Source!AE45*Source!I45, 2))), 2)</f>
        <v>0</v>
      </c>
      <c r="T152">
        <f>Source!X45</f>
        <v>0</v>
      </c>
      <c r="U152">
        <f>ROUND((Source!FY45/100)*((ROUND(Source!AF45*Source!I45, 2)+ROUND(Source!AE45*Source!I45, 2))), 2)</f>
        <v>0</v>
      </c>
      <c r="V152">
        <f>Source!Y45</f>
        <v>0</v>
      </c>
      <c r="W152">
        <f>IF(Source!BI45&lt;=1,H152, 0)</f>
        <v>0</v>
      </c>
      <c r="X152">
        <f>IF(Source!BI45=2,H152, 0)</f>
        <v>231.63</v>
      </c>
      <c r="Y152">
        <f>IF(Source!BI45=3,H152, 0)</f>
        <v>0</v>
      </c>
      <c r="Z152">
        <f>IF(Source!BI45=4,H152, 0)</f>
        <v>0</v>
      </c>
    </row>
    <row r="153" spans="1:26" ht="28.5" x14ac:dyDescent="0.2">
      <c r="A153" s="44" t="str">
        <f>Source!E46</f>
        <v>13,2</v>
      </c>
      <c r="B153" s="45" t="str">
        <f>Source!F46</f>
        <v>20.2.07.06-0015</v>
      </c>
      <c r="C153" s="45" t="str">
        <f>Source!G46</f>
        <v>Лоток кабельный проволочный оцинкованный размером 400х100 мм</v>
      </c>
      <c r="D153" s="28" t="str">
        <f>Source!H46</f>
        <v>м</v>
      </c>
      <c r="E153" s="10">
        <f>Source!I46</f>
        <v>3</v>
      </c>
      <c r="F153" s="29">
        <f>Source!AL46+Source!AM46+Source!AO46</f>
        <v>81.92</v>
      </c>
      <c r="G153" s="43" t="s">
        <v>3</v>
      </c>
      <c r="H153" s="29">
        <f>ROUND(Source!AC46*Source!I46, 2)+ROUND(Source!AD46*Source!I46, 2)+ROUND(Source!AF46*Source!I46, 2)</f>
        <v>245.76</v>
      </c>
      <c r="I153" s="30"/>
      <c r="J153" s="30">
        <f>IF(Source!BC46&lt;&gt; 0, Source!BC46, 1)</f>
        <v>6.77</v>
      </c>
      <c r="K153" s="29">
        <f>Source!O46</f>
        <v>1663.8</v>
      </c>
      <c r="L153" s="31"/>
      <c r="S153">
        <f>ROUND((Source!FX46/100)*((ROUND(Source!AF46*Source!I46, 2)+ROUND(Source!AE46*Source!I46, 2))), 2)</f>
        <v>0</v>
      </c>
      <c r="T153">
        <f>Source!X46</f>
        <v>0</v>
      </c>
      <c r="U153">
        <f>ROUND((Source!FY46/100)*((ROUND(Source!AF46*Source!I46, 2)+ROUND(Source!AE46*Source!I46, 2))), 2)</f>
        <v>0</v>
      </c>
      <c r="V153">
        <f>Source!Y46</f>
        <v>0</v>
      </c>
      <c r="W153">
        <f>IF(Source!BI46&lt;=1,H153, 0)</f>
        <v>0</v>
      </c>
      <c r="X153">
        <f>IF(Source!BI46=2,H153, 0)</f>
        <v>245.76</v>
      </c>
      <c r="Y153">
        <f>IF(Source!BI46=3,H153, 0)</f>
        <v>0</v>
      </c>
      <c r="Z153">
        <f>IF(Source!BI46=4,H153, 0)</f>
        <v>0</v>
      </c>
    </row>
    <row r="154" spans="1:26" ht="28.5" x14ac:dyDescent="0.2">
      <c r="A154" s="44" t="str">
        <f>Source!E47</f>
        <v>13,3</v>
      </c>
      <c r="B154" s="45" t="str">
        <f>Source!F47</f>
        <v>20.2.03.25-0014</v>
      </c>
      <c r="C154" s="45" t="str">
        <f>Source!G47</f>
        <v>Угол горизонтальный 90 град. для лотка PNK 400</v>
      </c>
      <c r="D154" s="28" t="str">
        <f>Source!H47</f>
        <v>шт.</v>
      </c>
      <c r="E154" s="10">
        <f>Source!I47</f>
        <v>1</v>
      </c>
      <c r="F154" s="29">
        <f>Source!AL47+Source!AM47+Source!AO47</f>
        <v>45.76</v>
      </c>
      <c r="G154" s="43" t="s">
        <v>3</v>
      </c>
      <c r="H154" s="29">
        <f>ROUND(Source!AC47*Source!I47, 2)+ROUND(Source!AD47*Source!I47, 2)+ROUND(Source!AF47*Source!I47, 2)</f>
        <v>45.76</v>
      </c>
      <c r="I154" s="30"/>
      <c r="J154" s="30">
        <f>IF(Source!BC47&lt;&gt; 0, Source!BC47, 1)</f>
        <v>6.77</v>
      </c>
      <c r="K154" s="29">
        <f>Source!O47</f>
        <v>309.8</v>
      </c>
      <c r="L154" s="31"/>
      <c r="S154">
        <f>ROUND((Source!FX47/100)*((ROUND(Source!AF47*Source!I47, 2)+ROUND(Source!AE47*Source!I47, 2))), 2)</f>
        <v>0</v>
      </c>
      <c r="T154">
        <f>Source!X47</f>
        <v>0</v>
      </c>
      <c r="U154">
        <f>ROUND((Source!FY47/100)*((ROUND(Source!AF47*Source!I47, 2)+ROUND(Source!AE47*Source!I47, 2))), 2)</f>
        <v>0</v>
      </c>
      <c r="V154">
        <f>Source!Y47</f>
        <v>0</v>
      </c>
      <c r="W154">
        <f>IF(Source!BI47&lt;=1,H154, 0)</f>
        <v>0</v>
      </c>
      <c r="X154">
        <f>IF(Source!BI47=2,H154, 0)</f>
        <v>45.76</v>
      </c>
      <c r="Y154">
        <f>IF(Source!BI47=3,H154, 0)</f>
        <v>0</v>
      </c>
      <c r="Z154">
        <f>IF(Source!BI47=4,H154, 0)</f>
        <v>0</v>
      </c>
    </row>
    <row r="155" spans="1:26" ht="57" x14ac:dyDescent="0.2">
      <c r="A155" s="44" t="str">
        <f>Source!E48</f>
        <v>13,4</v>
      </c>
      <c r="B155" s="45" t="str">
        <f>Source!F48</f>
        <v>20.2.08.07-0061</v>
      </c>
      <c r="C155" s="45" t="str">
        <f>Source!G48</f>
        <v>Скобы анодированные однолапковые для крепления кабелей, проводов, труб к различным основаниям, марка ВММ-10(ТМ)</v>
      </c>
      <c r="D155" s="28" t="str">
        <f>Source!H48</f>
        <v>100 шт.</v>
      </c>
      <c r="E155" s="10">
        <f>Source!I48</f>
        <v>9.9999999999999992E-2</v>
      </c>
      <c r="F155" s="29">
        <f>Source!AL48+Source!AM48+Source!AO48</f>
        <v>172.3</v>
      </c>
      <c r="G155" s="43" t="s">
        <v>3</v>
      </c>
      <c r="H155" s="29">
        <f>ROUND(Source!AC48*Source!I48, 2)+ROUND(Source!AD48*Source!I48, 2)+ROUND(Source!AF48*Source!I48, 2)</f>
        <v>17.23</v>
      </c>
      <c r="I155" s="30"/>
      <c r="J155" s="30">
        <f>IF(Source!BC48&lt;&gt; 0, Source!BC48, 1)</f>
        <v>6.77</v>
      </c>
      <c r="K155" s="29">
        <f>Source!O48</f>
        <v>116.65</v>
      </c>
      <c r="L155" s="31"/>
      <c r="S155">
        <f>ROUND((Source!FX48/100)*((ROUND(Source!AF48*Source!I48, 2)+ROUND(Source!AE48*Source!I48, 2))), 2)</f>
        <v>0</v>
      </c>
      <c r="T155">
        <f>Source!X48</f>
        <v>0</v>
      </c>
      <c r="U155">
        <f>ROUND((Source!FY48/100)*((ROUND(Source!AF48*Source!I48, 2)+ROUND(Source!AE48*Source!I48, 2))), 2)</f>
        <v>0</v>
      </c>
      <c r="V155">
        <f>Source!Y48</f>
        <v>0</v>
      </c>
      <c r="W155">
        <f>IF(Source!BI48&lt;=1,H155, 0)</f>
        <v>0</v>
      </c>
      <c r="X155">
        <f>IF(Source!BI48=2,H155, 0)</f>
        <v>17.23</v>
      </c>
      <c r="Y155">
        <f>IF(Source!BI48=3,H155, 0)</f>
        <v>0</v>
      </c>
      <c r="Z155">
        <f>IF(Source!BI48=4,H155, 0)</f>
        <v>0</v>
      </c>
    </row>
    <row r="156" spans="1:26" ht="28.5" x14ac:dyDescent="0.2">
      <c r="A156" s="46" t="str">
        <f>Source!E49</f>
        <v>13,5</v>
      </c>
      <c r="B156" s="47" t="str">
        <f>Source!F49</f>
        <v>20.2.08.02-0031</v>
      </c>
      <c r="C156" s="47" t="str">
        <f>Source!G49</f>
        <v>Прижим для крепления лотков оцинкованный</v>
      </c>
      <c r="D156" s="34" t="str">
        <f>Source!H49</f>
        <v>100 шт.</v>
      </c>
      <c r="E156" s="35">
        <f>Source!I49</f>
        <v>0.16</v>
      </c>
      <c r="F156" s="36">
        <f>Source!AL49+Source!AM49+Source!AO49</f>
        <v>253.7</v>
      </c>
      <c r="G156" s="41" t="s">
        <v>3</v>
      </c>
      <c r="H156" s="36">
        <f>ROUND(Source!AC49*Source!I49, 2)+ROUND(Source!AD49*Source!I49, 2)+ROUND(Source!AF49*Source!I49, 2)</f>
        <v>40.590000000000003</v>
      </c>
      <c r="I156" s="37"/>
      <c r="J156" s="37">
        <f>IF(Source!BC49&lt;&gt; 0, Source!BC49, 1)</f>
        <v>6.77</v>
      </c>
      <c r="K156" s="36">
        <f>Source!O49</f>
        <v>274.81</v>
      </c>
      <c r="L156" s="42"/>
      <c r="S156">
        <f>ROUND((Source!FX49/100)*((ROUND(Source!AF49*Source!I49, 2)+ROUND(Source!AE49*Source!I49, 2))), 2)</f>
        <v>0</v>
      </c>
      <c r="T156">
        <f>Source!X49</f>
        <v>0</v>
      </c>
      <c r="U156">
        <f>ROUND((Source!FY49/100)*((ROUND(Source!AF49*Source!I49, 2)+ROUND(Source!AE49*Source!I49, 2))), 2)</f>
        <v>0</v>
      </c>
      <c r="V156">
        <f>Source!Y49</f>
        <v>0</v>
      </c>
      <c r="W156">
        <f>IF(Source!BI49&lt;=1,H156, 0)</f>
        <v>0</v>
      </c>
      <c r="X156">
        <f>IF(Source!BI49=2,H156, 0)</f>
        <v>40.590000000000003</v>
      </c>
      <c r="Y156">
        <f>IF(Source!BI49=3,H156, 0)</f>
        <v>0</v>
      </c>
      <c r="Z156">
        <f>IF(Source!BI49=4,H156, 0)</f>
        <v>0</v>
      </c>
    </row>
    <row r="157" spans="1:26" ht="15" x14ac:dyDescent="0.25">
      <c r="G157" s="66">
        <f>H145+H146+H148+H149+H150+SUM(H152:H156)</f>
        <v>673.7</v>
      </c>
      <c r="H157" s="66"/>
      <c r="J157" s="66">
        <f>K145+K146+K148+K149+K150+SUM(K152:K156)</f>
        <v>4560.88</v>
      </c>
      <c r="K157" s="66"/>
      <c r="L157" s="39">
        <f>Source!U44</f>
        <v>2.8422334080000002</v>
      </c>
      <c r="O157" s="23">
        <f>G157</f>
        <v>673.7</v>
      </c>
      <c r="P157" s="23">
        <f>J157</f>
        <v>4560.88</v>
      </c>
      <c r="Q157" s="23">
        <f>L157</f>
        <v>2.8422334080000002</v>
      </c>
      <c r="W157">
        <f>IF(Source!BI44&lt;=1,H145+H146+H148+H149+H150, 0)</f>
        <v>0</v>
      </c>
      <c r="X157">
        <f>IF(Source!BI44=2,H145+H146+H148+H149+H150, 0)</f>
        <v>92.73</v>
      </c>
      <c r="Y157">
        <f>IF(Source!BI44=3,H145+H146+H148+H149+H150, 0)</f>
        <v>0</v>
      </c>
      <c r="Z157">
        <f>IF(Source!BI44=4,H145+H146+H148+H149+H150, 0)</f>
        <v>0</v>
      </c>
    </row>
    <row r="158" spans="1:26" ht="14.25" x14ac:dyDescent="0.2">
      <c r="A158" s="44" t="str">
        <f>Source!E50</f>
        <v>14</v>
      </c>
      <c r="B158" s="45" t="str">
        <f>Source!F50</f>
        <v>м08-01-080-04</v>
      </c>
      <c r="C158" s="45" t="str">
        <f>Source!G50</f>
        <v>Блок-контактор</v>
      </c>
      <c r="D158" s="28" t="str">
        <f>Source!H50</f>
        <v>ШТ</v>
      </c>
      <c r="E158" s="10">
        <f>Source!I50</f>
        <v>2</v>
      </c>
      <c r="F158" s="29">
        <f>Source!AL50+Source!AM50+Source!AO50</f>
        <v>32.270000000000003</v>
      </c>
      <c r="G158" s="30"/>
      <c r="H158" s="29"/>
      <c r="I158" s="30" t="str">
        <f>Source!BO50</f>
        <v/>
      </c>
      <c r="J158" s="30"/>
      <c r="K158" s="29"/>
      <c r="L158" s="31"/>
      <c r="S158">
        <f>ROUND((Source!FX50/100)*((ROUND(Source!AF50*Source!I50, 2)+ROUND(Source!AE50*Source!I50, 2))), 2)</f>
        <v>34.979999999999997</v>
      </c>
      <c r="T158">
        <f>Source!X50</f>
        <v>236.81</v>
      </c>
      <c r="U158">
        <f>ROUND((Source!FY50/100)*((ROUND(Source!AF50*Source!I50, 2)+ROUND(Source!AE50*Source!I50, 2))), 2)</f>
        <v>23.93</v>
      </c>
      <c r="V158">
        <f>Source!Y50</f>
        <v>162.03</v>
      </c>
    </row>
    <row r="159" spans="1:26" ht="14.25" x14ac:dyDescent="0.2">
      <c r="A159" s="44"/>
      <c r="B159" s="45"/>
      <c r="C159" s="45" t="s">
        <v>548</v>
      </c>
      <c r="D159" s="28"/>
      <c r="E159" s="10"/>
      <c r="F159" s="29">
        <f>Source!AO50</f>
        <v>10.87</v>
      </c>
      <c r="G159" s="30" t="str">
        <f>Source!DG50</f>
        <v>)*1,35</v>
      </c>
      <c r="H159" s="29">
        <f>ROUND(Source!AF50*Source!I50, 2)</f>
        <v>29.34</v>
      </c>
      <c r="I159" s="30"/>
      <c r="J159" s="30">
        <f>IF(Source!BA50&lt;&gt; 0, Source!BA50, 1)</f>
        <v>6.77</v>
      </c>
      <c r="K159" s="29">
        <f>Source!S50</f>
        <v>198.63</v>
      </c>
      <c r="L159" s="31"/>
      <c r="R159">
        <f>H159</f>
        <v>29.34</v>
      </c>
    </row>
    <row r="160" spans="1:26" ht="14.25" x14ac:dyDescent="0.2">
      <c r="A160" s="44"/>
      <c r="B160" s="45"/>
      <c r="C160" s="45" t="s">
        <v>267</v>
      </c>
      <c r="D160" s="28"/>
      <c r="E160" s="10"/>
      <c r="F160" s="29">
        <f>Source!AM50</f>
        <v>19.55</v>
      </c>
      <c r="G160" s="30" t="str">
        <f>Source!DE50</f>
        <v>)*1,35</v>
      </c>
      <c r="H160" s="29">
        <f>ROUND(Source!AD50*Source!I50, 2)</f>
        <v>52.78</v>
      </c>
      <c r="I160" s="30"/>
      <c r="J160" s="30">
        <f>IF(Source!BB50&lt;&gt; 0, Source!BB50, 1)</f>
        <v>6.77</v>
      </c>
      <c r="K160" s="29">
        <f>Source!Q50</f>
        <v>357.32</v>
      </c>
      <c r="L160" s="31"/>
    </row>
    <row r="161" spans="1:26" ht="14.25" x14ac:dyDescent="0.2">
      <c r="A161" s="44"/>
      <c r="B161" s="45"/>
      <c r="C161" s="45" t="s">
        <v>549</v>
      </c>
      <c r="D161" s="28"/>
      <c r="E161" s="10"/>
      <c r="F161" s="29">
        <f>Source!AN50</f>
        <v>2.77</v>
      </c>
      <c r="G161" s="30" t="str">
        <f>Source!DF50</f>
        <v>)*1,35</v>
      </c>
      <c r="H161" s="32">
        <f>ROUND(Source!AE50*Source!I50, 2)</f>
        <v>7.48</v>
      </c>
      <c r="I161" s="30"/>
      <c r="J161" s="30">
        <f>IF(Source!BS50&lt;&gt; 0, Source!BS50, 1)</f>
        <v>6.77</v>
      </c>
      <c r="K161" s="32">
        <f>Source!R50</f>
        <v>50.64</v>
      </c>
      <c r="L161" s="31"/>
      <c r="R161">
        <f>H161</f>
        <v>7.48</v>
      </c>
    </row>
    <row r="162" spans="1:26" ht="14.25" x14ac:dyDescent="0.2">
      <c r="A162" s="44"/>
      <c r="B162" s="45"/>
      <c r="C162" s="45" t="s">
        <v>555</v>
      </c>
      <c r="D162" s="28"/>
      <c r="E162" s="10"/>
      <c r="F162" s="29">
        <f>Source!AL50</f>
        <v>1.85</v>
      </c>
      <c r="G162" s="30" t="str">
        <f>Source!DD50</f>
        <v/>
      </c>
      <c r="H162" s="29">
        <f>ROUND(Source!AC50*Source!I50, 2)</f>
        <v>3.7</v>
      </c>
      <c r="I162" s="30"/>
      <c r="J162" s="30">
        <f>IF(Source!BC50&lt;&gt; 0, Source!BC50, 1)</f>
        <v>6.77</v>
      </c>
      <c r="K162" s="29">
        <f>Source!P50</f>
        <v>25.05</v>
      </c>
      <c r="L162" s="31"/>
    </row>
    <row r="163" spans="1:26" ht="14.25" x14ac:dyDescent="0.2">
      <c r="A163" s="44"/>
      <c r="B163" s="45"/>
      <c r="C163" s="45" t="s">
        <v>550</v>
      </c>
      <c r="D163" s="28" t="s">
        <v>551</v>
      </c>
      <c r="E163" s="10">
        <f>Source!BZ50</f>
        <v>95</v>
      </c>
      <c r="F163" s="48"/>
      <c r="G163" s="30"/>
      <c r="H163" s="29">
        <f>SUM(S158:S167)</f>
        <v>34.979999999999997</v>
      </c>
      <c r="I163" s="33"/>
      <c r="J163" s="27">
        <f>Source!AT50</f>
        <v>95</v>
      </c>
      <c r="K163" s="29">
        <f>SUM(T158:T167)</f>
        <v>236.81</v>
      </c>
      <c r="L163" s="31"/>
    </row>
    <row r="164" spans="1:26" ht="14.25" x14ac:dyDescent="0.2">
      <c r="A164" s="44"/>
      <c r="B164" s="45"/>
      <c r="C164" s="45" t="s">
        <v>552</v>
      </c>
      <c r="D164" s="28" t="s">
        <v>551</v>
      </c>
      <c r="E164" s="10">
        <f>Source!CA50</f>
        <v>65</v>
      </c>
      <c r="F164" s="48"/>
      <c r="G164" s="30"/>
      <c r="H164" s="29">
        <f>SUM(U158:U167)</f>
        <v>23.93</v>
      </c>
      <c r="I164" s="33"/>
      <c r="J164" s="27">
        <f>Source!AU50</f>
        <v>65</v>
      </c>
      <c r="K164" s="29">
        <f>SUM(V158:V167)</f>
        <v>162.03</v>
      </c>
      <c r="L164" s="31"/>
    </row>
    <row r="165" spans="1:26" ht="14.25" x14ac:dyDescent="0.2">
      <c r="A165" s="44"/>
      <c r="B165" s="45"/>
      <c r="C165" s="45" t="s">
        <v>553</v>
      </c>
      <c r="D165" s="28" t="s">
        <v>554</v>
      </c>
      <c r="E165" s="10">
        <f>Source!AQ50</f>
        <v>1.1299999999999999</v>
      </c>
      <c r="F165" s="29"/>
      <c r="G165" s="30" t="str">
        <f>Source!DI50</f>
        <v>)*1,35</v>
      </c>
      <c r="H165" s="29"/>
      <c r="I165" s="30"/>
      <c r="J165" s="30"/>
      <c r="K165" s="29"/>
      <c r="L165" s="40">
        <f>Source!U50</f>
        <v>3.0509999999999997</v>
      </c>
    </row>
    <row r="166" spans="1:26" ht="39.75" x14ac:dyDescent="0.2">
      <c r="A166" s="44" t="str">
        <f>Source!E51</f>
        <v>14,1</v>
      </c>
      <c r="B166" s="45" t="str">
        <f>Source!F51</f>
        <v>Прайс-лист</v>
      </c>
      <c r="C166" s="45" t="s">
        <v>559</v>
      </c>
      <c r="D166" s="28" t="str">
        <f>Source!H51</f>
        <v>ШТ</v>
      </c>
      <c r="E166" s="10">
        <f>Source!I51</f>
        <v>2</v>
      </c>
      <c r="F166" s="29">
        <f>Source!AL51+Source!AM51+Source!AO51</f>
        <v>7768.93</v>
      </c>
      <c r="G166" s="43" t="s">
        <v>3</v>
      </c>
      <c r="H166" s="29">
        <f>ROUND(Source!AC51*Source!I51, 2)+ROUND(Source!AD51*Source!I51, 2)+ROUND(Source!AF51*Source!I51, 2)</f>
        <v>15537.86</v>
      </c>
      <c r="I166" s="30"/>
      <c r="J166" s="30">
        <f>IF(Source!BC51&lt;&gt; 0, Source!BC51, 1)</f>
        <v>3.68</v>
      </c>
      <c r="K166" s="29">
        <f>Source!O51</f>
        <v>57179.32</v>
      </c>
      <c r="L166" s="31"/>
      <c r="S166">
        <f>ROUND((Source!FX51/100)*((ROUND(Source!AF51*Source!I51, 2)+ROUND(Source!AE51*Source!I51, 2))), 2)</f>
        <v>0</v>
      </c>
      <c r="T166">
        <f>Source!X51</f>
        <v>0</v>
      </c>
      <c r="U166">
        <f>ROUND((Source!FY51/100)*((ROUND(Source!AF51*Source!I51, 2)+ROUND(Source!AE51*Source!I51, 2))), 2)</f>
        <v>0</v>
      </c>
      <c r="V166">
        <f>Source!Y51</f>
        <v>0</v>
      </c>
      <c r="W166">
        <f>IF(Source!BI51&lt;=1,H166, 0)</f>
        <v>0</v>
      </c>
      <c r="X166">
        <f>IF(Source!BI51=2,H166, 0)</f>
        <v>0</v>
      </c>
      <c r="Y166">
        <f>IF(Source!BI51=3,H166, 0)</f>
        <v>15537.86</v>
      </c>
      <c r="Z166">
        <f>IF(Source!BI51=4,H166, 0)</f>
        <v>0</v>
      </c>
    </row>
    <row r="167" spans="1:26" ht="54" x14ac:dyDescent="0.2">
      <c r="A167" s="46" t="str">
        <f>Source!E52</f>
        <v>14,2</v>
      </c>
      <c r="B167" s="47" t="str">
        <f>Source!F52</f>
        <v>Прайс-лист</v>
      </c>
      <c r="C167" s="47" t="s">
        <v>560</v>
      </c>
      <c r="D167" s="34" t="str">
        <f>Source!H52</f>
        <v>ШТ</v>
      </c>
      <c r="E167" s="35">
        <f>Source!I52</f>
        <v>2</v>
      </c>
      <c r="F167" s="36">
        <f>Source!AL52+Source!AM52+Source!AO52</f>
        <v>7768.93</v>
      </c>
      <c r="G167" s="41" t="s">
        <v>3</v>
      </c>
      <c r="H167" s="36">
        <f>ROUND(Source!AC52*Source!I52, 2)+ROUND(Source!AD52*Source!I52, 2)+ROUND(Source!AF52*Source!I52, 2)</f>
        <v>15537.86</v>
      </c>
      <c r="I167" s="37"/>
      <c r="J167" s="37">
        <f>IF(Source!BC52&lt;&gt; 0, Source!BC52, 1)</f>
        <v>3.68</v>
      </c>
      <c r="K167" s="36">
        <f>Source!O52</f>
        <v>57179.32</v>
      </c>
      <c r="L167" s="42"/>
      <c r="S167">
        <f>ROUND((Source!FX52/100)*((ROUND(Source!AF52*Source!I52, 2)+ROUND(Source!AE52*Source!I52, 2))), 2)</f>
        <v>0</v>
      </c>
      <c r="T167">
        <f>Source!X52</f>
        <v>0</v>
      </c>
      <c r="U167">
        <f>ROUND((Source!FY52/100)*((ROUND(Source!AF52*Source!I52, 2)+ROUND(Source!AE52*Source!I52, 2))), 2)</f>
        <v>0</v>
      </c>
      <c r="V167">
        <f>Source!Y52</f>
        <v>0</v>
      </c>
      <c r="W167">
        <f>IF(Source!BI52&lt;=1,H167, 0)</f>
        <v>0</v>
      </c>
      <c r="X167">
        <f>IF(Source!BI52=2,H167, 0)</f>
        <v>0</v>
      </c>
      <c r="Y167">
        <f>IF(Source!BI52=3,H167, 0)</f>
        <v>15537.86</v>
      </c>
      <c r="Z167">
        <f>IF(Source!BI52=4,H167, 0)</f>
        <v>0</v>
      </c>
    </row>
    <row r="168" spans="1:26" ht="15" x14ac:dyDescent="0.25">
      <c r="G168" s="66">
        <f>H159+H160+H162+H163+H164+SUM(H166:H167)</f>
        <v>31220.45</v>
      </c>
      <c r="H168" s="66"/>
      <c r="J168" s="66">
        <f>K159+K160+K162+K163+K164+SUM(K166:K167)</f>
        <v>115338.48</v>
      </c>
      <c r="K168" s="66"/>
      <c r="L168" s="39">
        <f>Source!U50</f>
        <v>3.0509999999999997</v>
      </c>
      <c r="O168" s="23">
        <f>G168</f>
        <v>31220.45</v>
      </c>
      <c r="P168" s="23">
        <f>J168</f>
        <v>115338.48</v>
      </c>
      <c r="Q168" s="23">
        <f>L168</f>
        <v>3.0509999999999997</v>
      </c>
      <c r="W168">
        <f>IF(Source!BI50&lt;=1,H159+H160+H162+H163+H164, 0)</f>
        <v>0</v>
      </c>
      <c r="X168">
        <f>IF(Source!BI50=2,H159+H160+H162+H163+H164, 0)</f>
        <v>144.73000000000002</v>
      </c>
      <c r="Y168">
        <f>IF(Source!BI50=3,H159+H160+H162+H163+H164, 0)</f>
        <v>0</v>
      </c>
      <c r="Z168">
        <f>IF(Source!BI50=4,H159+H160+H162+H163+H164, 0)</f>
        <v>0</v>
      </c>
    </row>
    <row r="169" spans="1:26" ht="42.75" x14ac:dyDescent="0.2">
      <c r="A169" s="44" t="str">
        <f>Source!E53</f>
        <v>15</v>
      </c>
      <c r="B169" s="45" t="str">
        <f>Source!F53</f>
        <v>м08-03-526-03</v>
      </c>
      <c r="C169" s="45" t="str">
        <f>Source!G53</f>
        <v>Автомат одно-, двух-, трехполюсный, устанавливаемый на конструкции на стене или колонне, на ток до 250 А</v>
      </c>
      <c r="D169" s="28" t="str">
        <f>Source!H53</f>
        <v>ШТ</v>
      </c>
      <c r="E169" s="10">
        <f>Source!I53</f>
        <v>2</v>
      </c>
      <c r="F169" s="29">
        <f>Source!AL53+Source!AM53+Source!AO53</f>
        <v>80.38</v>
      </c>
      <c r="G169" s="30"/>
      <c r="H169" s="29"/>
      <c r="I169" s="30" t="str">
        <f>Source!BO53</f>
        <v/>
      </c>
      <c r="J169" s="30"/>
      <c r="K169" s="29"/>
      <c r="L169" s="31"/>
      <c r="S169">
        <f>ROUND((Source!FX53/100)*((ROUND(Source!AF53*Source!I53, 2)+ROUND(Source!AE53*Source!I53, 2))), 2)</f>
        <v>73.95</v>
      </c>
      <c r="T169">
        <f>Source!X53</f>
        <v>500.63</v>
      </c>
      <c r="U169">
        <f>ROUND((Source!FY53/100)*((ROUND(Source!AF53*Source!I53, 2)+ROUND(Source!AE53*Source!I53, 2))), 2)</f>
        <v>50.6</v>
      </c>
      <c r="V169">
        <f>Source!Y53</f>
        <v>342.54</v>
      </c>
    </row>
    <row r="170" spans="1:26" ht="14.25" x14ac:dyDescent="0.2">
      <c r="A170" s="44"/>
      <c r="B170" s="45"/>
      <c r="C170" s="45" t="s">
        <v>548</v>
      </c>
      <c r="D170" s="28"/>
      <c r="E170" s="10"/>
      <c r="F170" s="29">
        <f>Source!AO53</f>
        <v>28.57</v>
      </c>
      <c r="G170" s="30" t="str">
        <f>Source!DG53</f>
        <v>)*1,35</v>
      </c>
      <c r="H170" s="29">
        <f>ROUND(Source!AF53*Source!I53, 2)</f>
        <v>77.14</v>
      </c>
      <c r="I170" s="30"/>
      <c r="J170" s="30">
        <f>IF(Source!BA53&lt;&gt; 0, Source!BA53, 1)</f>
        <v>6.77</v>
      </c>
      <c r="K170" s="29">
        <f>Source!S53</f>
        <v>522.24</v>
      </c>
      <c r="L170" s="31"/>
      <c r="R170">
        <f>H170</f>
        <v>77.14</v>
      </c>
    </row>
    <row r="171" spans="1:26" ht="14.25" x14ac:dyDescent="0.2">
      <c r="A171" s="44"/>
      <c r="B171" s="45"/>
      <c r="C171" s="45" t="s">
        <v>267</v>
      </c>
      <c r="D171" s="28"/>
      <c r="E171" s="10"/>
      <c r="F171" s="29">
        <f>Source!AM53</f>
        <v>3.09</v>
      </c>
      <c r="G171" s="30" t="str">
        <f>Source!DE53</f>
        <v>)*1,35</v>
      </c>
      <c r="H171" s="29">
        <f>ROUND(Source!AD53*Source!I53, 2)</f>
        <v>8.34</v>
      </c>
      <c r="I171" s="30"/>
      <c r="J171" s="30">
        <f>IF(Source!BB53&lt;&gt; 0, Source!BB53, 1)</f>
        <v>6.77</v>
      </c>
      <c r="K171" s="29">
        <f>Source!Q53</f>
        <v>56.46</v>
      </c>
      <c r="L171" s="31"/>
    </row>
    <row r="172" spans="1:26" ht="14.25" x14ac:dyDescent="0.2">
      <c r="A172" s="44"/>
      <c r="B172" s="45"/>
      <c r="C172" s="45" t="s">
        <v>549</v>
      </c>
      <c r="D172" s="28"/>
      <c r="E172" s="10"/>
      <c r="F172" s="29">
        <f>Source!AN53</f>
        <v>0.26</v>
      </c>
      <c r="G172" s="30" t="str">
        <f>Source!DF53</f>
        <v>)*1,35</v>
      </c>
      <c r="H172" s="32">
        <f>ROUND(Source!AE53*Source!I53, 2)</f>
        <v>0.7</v>
      </c>
      <c r="I172" s="30"/>
      <c r="J172" s="30">
        <f>IF(Source!BS53&lt;&gt; 0, Source!BS53, 1)</f>
        <v>6.77</v>
      </c>
      <c r="K172" s="32">
        <f>Source!R53</f>
        <v>4.74</v>
      </c>
      <c r="L172" s="31"/>
      <c r="R172">
        <f>H172</f>
        <v>0.7</v>
      </c>
    </row>
    <row r="173" spans="1:26" ht="14.25" x14ac:dyDescent="0.2">
      <c r="A173" s="44"/>
      <c r="B173" s="45"/>
      <c r="C173" s="45" t="s">
        <v>555</v>
      </c>
      <c r="D173" s="28"/>
      <c r="E173" s="10"/>
      <c r="F173" s="29">
        <f>Source!AL53</f>
        <v>48.72</v>
      </c>
      <c r="G173" s="30" t="str">
        <f>Source!DD53</f>
        <v/>
      </c>
      <c r="H173" s="29">
        <f>ROUND(Source!AC53*Source!I53, 2)</f>
        <v>97.44</v>
      </c>
      <c r="I173" s="30"/>
      <c r="J173" s="30">
        <f>IF(Source!BC53&lt;&gt; 0, Source!BC53, 1)</f>
        <v>6.77</v>
      </c>
      <c r="K173" s="29">
        <f>Source!P53</f>
        <v>659.67</v>
      </c>
      <c r="L173" s="31"/>
    </row>
    <row r="174" spans="1:26" ht="14.25" x14ac:dyDescent="0.2">
      <c r="A174" s="44"/>
      <c r="B174" s="45"/>
      <c r="C174" s="45" t="s">
        <v>550</v>
      </c>
      <c r="D174" s="28" t="s">
        <v>551</v>
      </c>
      <c r="E174" s="10">
        <f>Source!BZ53</f>
        <v>95</v>
      </c>
      <c r="F174" s="48"/>
      <c r="G174" s="30"/>
      <c r="H174" s="29">
        <f>SUM(S169:S178)</f>
        <v>73.95</v>
      </c>
      <c r="I174" s="33"/>
      <c r="J174" s="27">
        <f>Source!AT53</f>
        <v>95</v>
      </c>
      <c r="K174" s="29">
        <f>SUM(T169:T178)</f>
        <v>500.63</v>
      </c>
      <c r="L174" s="31"/>
    </row>
    <row r="175" spans="1:26" ht="14.25" x14ac:dyDescent="0.2">
      <c r="A175" s="44"/>
      <c r="B175" s="45"/>
      <c r="C175" s="45" t="s">
        <v>552</v>
      </c>
      <c r="D175" s="28" t="s">
        <v>551</v>
      </c>
      <c r="E175" s="10">
        <f>Source!CA53</f>
        <v>65</v>
      </c>
      <c r="F175" s="48"/>
      <c r="G175" s="30"/>
      <c r="H175" s="29">
        <f>SUM(U169:U178)</f>
        <v>50.6</v>
      </c>
      <c r="I175" s="33"/>
      <c r="J175" s="27">
        <f>Source!AU53</f>
        <v>65</v>
      </c>
      <c r="K175" s="29">
        <f>SUM(V169:V178)</f>
        <v>342.54</v>
      </c>
      <c r="L175" s="31"/>
    </row>
    <row r="176" spans="1:26" ht="14.25" x14ac:dyDescent="0.2">
      <c r="A176" s="44"/>
      <c r="B176" s="45"/>
      <c r="C176" s="45" t="s">
        <v>553</v>
      </c>
      <c r="D176" s="28" t="s">
        <v>554</v>
      </c>
      <c r="E176" s="10">
        <f>Source!AQ53</f>
        <v>2.76</v>
      </c>
      <c r="F176" s="29"/>
      <c r="G176" s="30" t="str">
        <f>Source!DI53</f>
        <v>)*1,35</v>
      </c>
      <c r="H176" s="29"/>
      <c r="I176" s="30"/>
      <c r="J176" s="30"/>
      <c r="K176" s="29"/>
      <c r="L176" s="40">
        <f>Source!U53</f>
        <v>7.452</v>
      </c>
    </row>
    <row r="177" spans="1:26" ht="68.25" x14ac:dyDescent="0.2">
      <c r="A177" s="44" t="str">
        <f>Source!E54</f>
        <v>15,1</v>
      </c>
      <c r="B177" s="45" t="str">
        <f>Source!F54</f>
        <v>Прайс-лист</v>
      </c>
      <c r="C177" s="45" t="s">
        <v>561</v>
      </c>
      <c r="D177" s="28" t="str">
        <f>Source!H54</f>
        <v>ШТ</v>
      </c>
      <c r="E177" s="10">
        <f>Source!I54</f>
        <v>2</v>
      </c>
      <c r="F177" s="29">
        <f>Source!AL54+Source!AM54+Source!AO54</f>
        <v>10258.049999999999</v>
      </c>
      <c r="G177" s="43" t="s">
        <v>3</v>
      </c>
      <c r="H177" s="29">
        <f>ROUND(Source!AC54*Source!I54, 2)+ROUND(Source!AD54*Source!I54, 2)+ROUND(Source!AF54*Source!I54, 2)</f>
        <v>20516.099999999999</v>
      </c>
      <c r="I177" s="30"/>
      <c r="J177" s="30">
        <f>IF(Source!BC54&lt;&gt; 0, Source!BC54, 1)</f>
        <v>3.68</v>
      </c>
      <c r="K177" s="29">
        <f>Source!O54</f>
        <v>75499.25</v>
      </c>
      <c r="L177" s="31"/>
      <c r="S177">
        <f>ROUND((Source!FX54/100)*((ROUND(Source!AF54*Source!I54, 2)+ROUND(Source!AE54*Source!I54, 2))), 2)</f>
        <v>0</v>
      </c>
      <c r="T177">
        <f>Source!X54</f>
        <v>0</v>
      </c>
      <c r="U177">
        <f>ROUND((Source!FY54/100)*((ROUND(Source!AF54*Source!I54, 2)+ROUND(Source!AE54*Source!I54, 2))), 2)</f>
        <v>0</v>
      </c>
      <c r="V177">
        <f>Source!Y54</f>
        <v>0</v>
      </c>
      <c r="W177">
        <f>IF(Source!BI54&lt;=1,H177, 0)</f>
        <v>0</v>
      </c>
      <c r="X177">
        <f>IF(Source!BI54=2,H177, 0)</f>
        <v>0</v>
      </c>
      <c r="Y177">
        <f>IF(Source!BI54=3,H177, 0)</f>
        <v>20516.099999999999</v>
      </c>
      <c r="Z177">
        <f>IF(Source!BI54=4,H177, 0)</f>
        <v>0</v>
      </c>
    </row>
    <row r="178" spans="1:26" ht="54" x14ac:dyDescent="0.2">
      <c r="A178" s="46" t="str">
        <f>Source!E55</f>
        <v>15,2</v>
      </c>
      <c r="B178" s="47" t="str">
        <f>Source!F55</f>
        <v>Прайс-лист</v>
      </c>
      <c r="C178" s="47" t="s">
        <v>562</v>
      </c>
      <c r="D178" s="34" t="str">
        <f>Source!H55</f>
        <v>ШТ</v>
      </c>
      <c r="E178" s="35">
        <f>Source!I55</f>
        <v>2</v>
      </c>
      <c r="F178" s="36">
        <f>Source!AL55+Source!AM55+Source!AO55</f>
        <v>537.6</v>
      </c>
      <c r="G178" s="41" t="s">
        <v>3</v>
      </c>
      <c r="H178" s="36">
        <f>ROUND(Source!AC55*Source!I55, 2)+ROUND(Source!AD55*Source!I55, 2)+ROUND(Source!AF55*Source!I55, 2)</f>
        <v>1075.2</v>
      </c>
      <c r="I178" s="37"/>
      <c r="J178" s="37">
        <f>IF(Source!BC55&lt;&gt; 0, Source!BC55, 1)</f>
        <v>6.77</v>
      </c>
      <c r="K178" s="36">
        <f>Source!O55</f>
        <v>7279.1</v>
      </c>
      <c r="L178" s="42"/>
      <c r="S178">
        <f>ROUND((Source!FX55/100)*((ROUND(Source!AF55*Source!I55, 2)+ROUND(Source!AE55*Source!I55, 2))), 2)</f>
        <v>0</v>
      </c>
      <c r="T178">
        <f>Source!X55</f>
        <v>0</v>
      </c>
      <c r="U178">
        <f>ROUND((Source!FY55/100)*((ROUND(Source!AF55*Source!I55, 2)+ROUND(Source!AE55*Source!I55, 2))), 2)</f>
        <v>0</v>
      </c>
      <c r="V178">
        <f>Source!Y55</f>
        <v>0</v>
      </c>
      <c r="W178">
        <f>IF(Source!BI55&lt;=1,H178, 0)</f>
        <v>0</v>
      </c>
      <c r="X178">
        <f>IF(Source!BI55=2,H178, 0)</f>
        <v>1075.2</v>
      </c>
      <c r="Y178">
        <f>IF(Source!BI55=3,H178, 0)</f>
        <v>0</v>
      </c>
      <c r="Z178">
        <f>IF(Source!BI55=4,H178, 0)</f>
        <v>0</v>
      </c>
    </row>
    <row r="179" spans="1:26" ht="15" x14ac:dyDescent="0.25">
      <c r="G179" s="66">
        <f>H170+H171+H173+H174+H175+SUM(H177:H178)</f>
        <v>21898.77</v>
      </c>
      <c r="H179" s="66"/>
      <c r="J179" s="66">
        <f>K170+K171+K173+K174+K175+SUM(K177:K178)</f>
        <v>84859.89</v>
      </c>
      <c r="K179" s="66"/>
      <c r="L179" s="39">
        <f>Source!U53</f>
        <v>7.452</v>
      </c>
      <c r="O179" s="23">
        <f>G179</f>
        <v>21898.77</v>
      </c>
      <c r="P179" s="23">
        <f>J179</f>
        <v>84859.89</v>
      </c>
      <c r="Q179" s="23">
        <f>L179</f>
        <v>7.452</v>
      </c>
      <c r="W179">
        <f>IF(Source!BI53&lt;=1,H170+H171+H173+H174+H175, 0)</f>
        <v>0</v>
      </c>
      <c r="X179">
        <f>IF(Source!BI53=2,H170+H171+H173+H174+H175, 0)</f>
        <v>307.47000000000003</v>
      </c>
      <c r="Y179">
        <f>IF(Source!BI53=3,H170+H171+H173+H174+H175, 0)</f>
        <v>0</v>
      </c>
      <c r="Z179">
        <f>IF(Source!BI53=4,H170+H171+H173+H174+H175, 0)</f>
        <v>0</v>
      </c>
    </row>
    <row r="180" spans="1:26" ht="42.75" x14ac:dyDescent="0.2">
      <c r="A180" s="44" t="str">
        <f>Source!E56</f>
        <v>16</v>
      </c>
      <c r="B180" s="45" t="str">
        <f>Source!F56</f>
        <v>м10-03-001-04</v>
      </c>
      <c r="C180" s="45" t="str">
        <f>Source!G56</f>
        <v>Плата дополнительная, устанавливаемая на готовом месте стойки</v>
      </c>
      <c r="D180" s="28" t="str">
        <f>Source!H56</f>
        <v>ШТ</v>
      </c>
      <c r="E180" s="10">
        <f>Source!I56</f>
        <v>6</v>
      </c>
      <c r="F180" s="29">
        <f>Source!AL56+Source!AM56+Source!AO56</f>
        <v>28.020000000000003</v>
      </c>
      <c r="G180" s="30"/>
      <c r="H180" s="29"/>
      <c r="I180" s="30" t="str">
        <f>Source!BO56</f>
        <v/>
      </c>
      <c r="J180" s="30"/>
      <c r="K180" s="29"/>
      <c r="L180" s="31"/>
      <c r="S180">
        <f>ROUND((Source!FX56/100)*((ROUND(Source!AF56*Source!I56, 2)+ROUND(Source!AE56*Source!I56, 2))), 2)</f>
        <v>132.47999999999999</v>
      </c>
      <c r="T180">
        <f>Source!X56</f>
        <v>896.89</v>
      </c>
      <c r="U180">
        <f>ROUND((Source!FY56/100)*((ROUND(Source!AF56*Source!I56, 2)+ROUND(Source!AE56*Source!I56, 2))), 2)</f>
        <v>99.36</v>
      </c>
      <c r="V180">
        <f>Source!Y56</f>
        <v>672.67</v>
      </c>
    </row>
    <row r="181" spans="1:26" ht="14.25" x14ac:dyDescent="0.2">
      <c r="A181" s="44"/>
      <c r="B181" s="45"/>
      <c r="C181" s="45" t="s">
        <v>548</v>
      </c>
      <c r="D181" s="28"/>
      <c r="E181" s="10"/>
      <c r="F181" s="29">
        <f>Source!AO56</f>
        <v>19.53</v>
      </c>
      <c r="G181" s="30" t="str">
        <f>Source!DG56</f>
        <v>)*1,35</v>
      </c>
      <c r="H181" s="29">
        <f>ROUND(Source!AF56*Source!I56, 2)</f>
        <v>158.22</v>
      </c>
      <c r="I181" s="30"/>
      <c r="J181" s="30">
        <f>IF(Source!BA56&lt;&gt; 0, Source!BA56, 1)</f>
        <v>6.77</v>
      </c>
      <c r="K181" s="29">
        <f>Source!S56</f>
        <v>1071.1500000000001</v>
      </c>
      <c r="L181" s="31"/>
      <c r="R181">
        <f>H181</f>
        <v>158.22</v>
      </c>
    </row>
    <row r="182" spans="1:26" ht="14.25" x14ac:dyDescent="0.2">
      <c r="A182" s="44"/>
      <c r="B182" s="45"/>
      <c r="C182" s="45" t="s">
        <v>267</v>
      </c>
      <c r="D182" s="28"/>
      <c r="E182" s="10"/>
      <c r="F182" s="29">
        <f>Source!AM56</f>
        <v>8.1</v>
      </c>
      <c r="G182" s="30" t="str">
        <f>Source!DE56</f>
        <v>)*1,35</v>
      </c>
      <c r="H182" s="29">
        <f>ROUND(Source!AD56*Source!I56, 2)</f>
        <v>65.64</v>
      </c>
      <c r="I182" s="30"/>
      <c r="J182" s="30">
        <f>IF(Source!BB56&lt;&gt; 0, Source!BB56, 1)</f>
        <v>6.77</v>
      </c>
      <c r="K182" s="29">
        <f>Source!Q56</f>
        <v>444.38</v>
      </c>
      <c r="L182" s="31"/>
    </row>
    <row r="183" spans="1:26" ht="14.25" x14ac:dyDescent="0.2">
      <c r="A183" s="44"/>
      <c r="B183" s="45"/>
      <c r="C183" s="45" t="s">
        <v>549</v>
      </c>
      <c r="D183" s="28"/>
      <c r="E183" s="10"/>
      <c r="F183" s="29">
        <f>Source!AN56</f>
        <v>0.91</v>
      </c>
      <c r="G183" s="30" t="str">
        <f>Source!DF56</f>
        <v>)*1,35</v>
      </c>
      <c r="H183" s="32">
        <f>ROUND(Source!AE56*Source!I56, 2)</f>
        <v>7.38</v>
      </c>
      <c r="I183" s="30"/>
      <c r="J183" s="30">
        <f>IF(Source!BS56&lt;&gt; 0, Source!BS56, 1)</f>
        <v>6.77</v>
      </c>
      <c r="K183" s="32">
        <f>Source!R56</f>
        <v>49.96</v>
      </c>
      <c r="L183" s="31"/>
      <c r="R183">
        <f>H183</f>
        <v>7.38</v>
      </c>
    </row>
    <row r="184" spans="1:26" ht="14.25" x14ac:dyDescent="0.2">
      <c r="A184" s="44"/>
      <c r="B184" s="45"/>
      <c r="C184" s="45" t="s">
        <v>555</v>
      </c>
      <c r="D184" s="28"/>
      <c r="E184" s="10"/>
      <c r="F184" s="29">
        <f>Source!AL56</f>
        <v>0.39</v>
      </c>
      <c r="G184" s="30" t="str">
        <f>Source!DD56</f>
        <v/>
      </c>
      <c r="H184" s="29">
        <f>ROUND(Source!AC56*Source!I56, 2)</f>
        <v>2.34</v>
      </c>
      <c r="I184" s="30"/>
      <c r="J184" s="30">
        <f>IF(Source!BC56&lt;&gt; 0, Source!BC56, 1)</f>
        <v>6.77</v>
      </c>
      <c r="K184" s="29">
        <f>Source!P56</f>
        <v>15.84</v>
      </c>
      <c r="L184" s="31"/>
    </row>
    <row r="185" spans="1:26" ht="14.25" x14ac:dyDescent="0.2">
      <c r="A185" s="44"/>
      <c r="B185" s="45"/>
      <c r="C185" s="45" t="s">
        <v>550</v>
      </c>
      <c r="D185" s="28" t="s">
        <v>551</v>
      </c>
      <c r="E185" s="10">
        <f>Source!BZ56</f>
        <v>80</v>
      </c>
      <c r="F185" s="48"/>
      <c r="G185" s="30"/>
      <c r="H185" s="29">
        <f>SUM(S180:S190)</f>
        <v>132.47999999999999</v>
      </c>
      <c r="I185" s="33"/>
      <c r="J185" s="27">
        <f>Source!AT56</f>
        <v>80</v>
      </c>
      <c r="K185" s="29">
        <f>SUM(T180:T190)</f>
        <v>896.89</v>
      </c>
      <c r="L185" s="31"/>
    </row>
    <row r="186" spans="1:26" ht="14.25" x14ac:dyDescent="0.2">
      <c r="A186" s="44"/>
      <c r="B186" s="45"/>
      <c r="C186" s="45" t="s">
        <v>552</v>
      </c>
      <c r="D186" s="28" t="s">
        <v>551</v>
      </c>
      <c r="E186" s="10">
        <f>Source!CA56</f>
        <v>60</v>
      </c>
      <c r="F186" s="48"/>
      <c r="G186" s="30"/>
      <c r="H186" s="29">
        <f>SUM(U180:U190)</f>
        <v>99.36</v>
      </c>
      <c r="I186" s="33"/>
      <c r="J186" s="27">
        <f>Source!AU56</f>
        <v>60</v>
      </c>
      <c r="K186" s="29">
        <f>SUM(V180:V190)</f>
        <v>672.67</v>
      </c>
      <c r="L186" s="31"/>
    </row>
    <row r="187" spans="1:26" ht="14.25" x14ac:dyDescent="0.2">
      <c r="A187" s="44"/>
      <c r="B187" s="45"/>
      <c r="C187" s="45" t="s">
        <v>553</v>
      </c>
      <c r="D187" s="28" t="s">
        <v>554</v>
      </c>
      <c r="E187" s="10">
        <f>Source!AQ56</f>
        <v>2.29</v>
      </c>
      <c r="F187" s="29"/>
      <c r="G187" s="30" t="str">
        <f>Source!DI56</f>
        <v>)*1,35</v>
      </c>
      <c r="H187" s="29"/>
      <c r="I187" s="30"/>
      <c r="J187" s="30"/>
      <c r="K187" s="29"/>
      <c r="L187" s="40">
        <f>Source!U56</f>
        <v>18.549000000000003</v>
      </c>
    </row>
    <row r="188" spans="1:26" ht="54" x14ac:dyDescent="0.2">
      <c r="A188" s="44" t="str">
        <f>Source!E57</f>
        <v>16,1</v>
      </c>
      <c r="B188" s="45" t="str">
        <f>Source!F57</f>
        <v>Прайс-лист</v>
      </c>
      <c r="C188" s="45" t="s">
        <v>563</v>
      </c>
      <c r="D188" s="28" t="str">
        <f>Source!H57</f>
        <v>ШТ</v>
      </c>
      <c r="E188" s="10">
        <f>Source!I57</f>
        <v>2</v>
      </c>
      <c r="F188" s="29">
        <f>Source!AL57+Source!AM57+Source!AO57</f>
        <v>699.38</v>
      </c>
      <c r="G188" s="43" t="s">
        <v>3</v>
      </c>
      <c r="H188" s="29">
        <f>ROUND(Source!AC57*Source!I57, 2)+ROUND(Source!AD57*Source!I57, 2)+ROUND(Source!AF57*Source!I57, 2)</f>
        <v>1398.76</v>
      </c>
      <c r="I188" s="30"/>
      <c r="J188" s="30">
        <f>IF(Source!BC57&lt;&gt; 0, Source!BC57, 1)</f>
        <v>6.77</v>
      </c>
      <c r="K188" s="29">
        <f>Source!O57</f>
        <v>9469.61</v>
      </c>
      <c r="L188" s="31"/>
      <c r="S188">
        <f>ROUND((Source!FX57/100)*((ROUND(Source!AF57*Source!I57, 2)+ROUND(Source!AE57*Source!I57, 2))), 2)</f>
        <v>0</v>
      </c>
      <c r="T188">
        <f>Source!X57</f>
        <v>0</v>
      </c>
      <c r="U188">
        <f>ROUND((Source!FY57/100)*((ROUND(Source!AF57*Source!I57, 2)+ROUND(Source!AE57*Source!I57, 2))), 2)</f>
        <v>0</v>
      </c>
      <c r="V188">
        <f>Source!Y57</f>
        <v>0</v>
      </c>
      <c r="W188">
        <f>IF(Source!BI57&lt;=1,H188, 0)</f>
        <v>0</v>
      </c>
      <c r="X188">
        <f>IF(Source!BI57=2,H188, 0)</f>
        <v>1398.76</v>
      </c>
      <c r="Y188">
        <f>IF(Source!BI57=3,H188, 0)</f>
        <v>0</v>
      </c>
      <c r="Z188">
        <f>IF(Source!BI57=4,H188, 0)</f>
        <v>0</v>
      </c>
    </row>
    <row r="189" spans="1:26" ht="54" x14ac:dyDescent="0.2">
      <c r="A189" s="44" t="str">
        <f>Source!E58</f>
        <v>16,2</v>
      </c>
      <c r="B189" s="45" t="str">
        <f>Source!F58</f>
        <v>Прайс-лист</v>
      </c>
      <c r="C189" s="45" t="s">
        <v>564</v>
      </c>
      <c r="D189" s="28" t="str">
        <f>Source!H58</f>
        <v>ШТ</v>
      </c>
      <c r="E189" s="10">
        <f>Source!I58</f>
        <v>2</v>
      </c>
      <c r="F189" s="29">
        <f>Source!AL58+Source!AM58+Source!AO58</f>
        <v>314.45999999999998</v>
      </c>
      <c r="G189" s="43" t="s">
        <v>3</v>
      </c>
      <c r="H189" s="29">
        <f>ROUND(Source!AC58*Source!I58, 2)+ROUND(Source!AD58*Source!I58, 2)+ROUND(Source!AF58*Source!I58, 2)</f>
        <v>628.91999999999996</v>
      </c>
      <c r="I189" s="30"/>
      <c r="J189" s="30">
        <f>IF(Source!BC58&lt;&gt; 0, Source!BC58, 1)</f>
        <v>6.77</v>
      </c>
      <c r="K189" s="29">
        <f>Source!O58</f>
        <v>4257.79</v>
      </c>
      <c r="L189" s="31"/>
      <c r="S189">
        <f>ROUND((Source!FX58/100)*((ROUND(Source!AF58*Source!I58, 2)+ROUND(Source!AE58*Source!I58, 2))), 2)</f>
        <v>0</v>
      </c>
      <c r="T189">
        <f>Source!X58</f>
        <v>0</v>
      </c>
      <c r="U189">
        <f>ROUND((Source!FY58/100)*((ROUND(Source!AF58*Source!I58, 2)+ROUND(Source!AE58*Source!I58, 2))), 2)</f>
        <v>0</v>
      </c>
      <c r="V189">
        <f>Source!Y58</f>
        <v>0</v>
      </c>
      <c r="W189">
        <f>IF(Source!BI58&lt;=1,H189, 0)</f>
        <v>0</v>
      </c>
      <c r="X189">
        <f>IF(Source!BI58=2,H189, 0)</f>
        <v>628.91999999999996</v>
      </c>
      <c r="Y189">
        <f>IF(Source!BI58=3,H189, 0)</f>
        <v>0</v>
      </c>
      <c r="Z189">
        <f>IF(Source!BI58=4,H189, 0)</f>
        <v>0</v>
      </c>
    </row>
    <row r="190" spans="1:26" ht="54" x14ac:dyDescent="0.2">
      <c r="A190" s="46" t="str">
        <f>Source!E59</f>
        <v>16,3</v>
      </c>
      <c r="B190" s="47" t="str">
        <f>Source!F59</f>
        <v>Прайс-лист</v>
      </c>
      <c r="C190" s="47" t="s">
        <v>565</v>
      </c>
      <c r="D190" s="34" t="str">
        <f>Source!H59</f>
        <v>ШТ</v>
      </c>
      <c r="E190" s="35">
        <f>Source!I59</f>
        <v>2</v>
      </c>
      <c r="F190" s="36">
        <f>Source!AL59+Source!AM59+Source!AO59</f>
        <v>2304.29</v>
      </c>
      <c r="G190" s="41" t="s">
        <v>3</v>
      </c>
      <c r="H190" s="36">
        <f>ROUND(Source!AC59*Source!I59, 2)+ROUND(Source!AD59*Source!I59, 2)+ROUND(Source!AF59*Source!I59, 2)</f>
        <v>4608.58</v>
      </c>
      <c r="I190" s="37"/>
      <c r="J190" s="37">
        <f>IF(Source!BC59&lt;&gt; 0, Source!BC59, 1)</f>
        <v>6.77</v>
      </c>
      <c r="K190" s="36">
        <f>Source!O59</f>
        <v>31200.09</v>
      </c>
      <c r="L190" s="42"/>
      <c r="S190">
        <f>ROUND((Source!FX59/100)*((ROUND(Source!AF59*Source!I59, 2)+ROUND(Source!AE59*Source!I59, 2))), 2)</f>
        <v>0</v>
      </c>
      <c r="T190">
        <f>Source!X59</f>
        <v>0</v>
      </c>
      <c r="U190">
        <f>ROUND((Source!FY59/100)*((ROUND(Source!AF59*Source!I59, 2)+ROUND(Source!AE59*Source!I59, 2))), 2)</f>
        <v>0</v>
      </c>
      <c r="V190">
        <f>Source!Y59</f>
        <v>0</v>
      </c>
      <c r="W190">
        <f>IF(Source!BI59&lt;=1,H190, 0)</f>
        <v>0</v>
      </c>
      <c r="X190">
        <f>IF(Source!BI59=2,H190, 0)</f>
        <v>4608.58</v>
      </c>
      <c r="Y190">
        <f>IF(Source!BI59=3,H190, 0)</f>
        <v>0</v>
      </c>
      <c r="Z190">
        <f>IF(Source!BI59=4,H190, 0)</f>
        <v>0</v>
      </c>
    </row>
    <row r="191" spans="1:26" ht="15" x14ac:dyDescent="0.25">
      <c r="G191" s="66">
        <f>H181+H182+H184+H185+H186+SUM(H188:H190)</f>
        <v>7094.3</v>
      </c>
      <c r="H191" s="66"/>
      <c r="J191" s="66">
        <f>K181+K182+K184+K185+K186+SUM(K188:K190)</f>
        <v>48028.420000000006</v>
      </c>
      <c r="K191" s="66"/>
      <c r="L191" s="39">
        <f>Source!U56</f>
        <v>18.549000000000003</v>
      </c>
      <c r="O191" s="23">
        <f>G191</f>
        <v>7094.3</v>
      </c>
      <c r="P191" s="23">
        <f>J191</f>
        <v>48028.420000000006</v>
      </c>
      <c r="Q191" s="23">
        <f>L191</f>
        <v>18.549000000000003</v>
      </c>
      <c r="W191">
        <f>IF(Source!BI56&lt;=1,H181+H182+H184+H185+H186, 0)</f>
        <v>0</v>
      </c>
      <c r="X191">
        <f>IF(Source!BI56=2,H181+H182+H184+H185+H186, 0)</f>
        <v>458.04</v>
      </c>
      <c r="Y191">
        <f>IF(Source!BI56=3,H181+H182+H184+H185+H186, 0)</f>
        <v>0</v>
      </c>
      <c r="Z191">
        <f>IF(Source!BI56=4,H181+H182+H184+H185+H186, 0)</f>
        <v>0</v>
      </c>
    </row>
    <row r="192" spans="1:26" ht="14.25" x14ac:dyDescent="0.2">
      <c r="A192" s="44" t="str">
        <f>Source!E60</f>
        <v>17</v>
      </c>
      <c r="B192" s="45" t="str">
        <f>Source!F60</f>
        <v>м08-03-591-11</v>
      </c>
      <c r="C192" s="45" t="str">
        <f>Source!G60</f>
        <v>Розетка штепсельная трехполюсная</v>
      </c>
      <c r="D192" s="28" t="str">
        <f>Source!H60</f>
        <v>100 ШТ</v>
      </c>
      <c r="E192" s="10">
        <f>Source!I60</f>
        <v>0.48</v>
      </c>
      <c r="F192" s="29">
        <f>Source!AL60+Source!AM60+Source!AO60</f>
        <v>656.47</v>
      </c>
      <c r="G192" s="30"/>
      <c r="H192" s="29"/>
      <c r="I192" s="30" t="str">
        <f>Source!BO60</f>
        <v/>
      </c>
      <c r="J192" s="30"/>
      <c r="K192" s="29"/>
      <c r="L192" s="31"/>
      <c r="S192">
        <f>ROUND((Source!FX60/100)*((ROUND(Source!AF60*Source!I60, 2)+ROUND(Source!AE60*Source!I60, 2))), 2)</f>
        <v>359.88</v>
      </c>
      <c r="T192">
        <f>Source!X60</f>
        <v>2436.42</v>
      </c>
      <c r="U192">
        <f>ROUND((Source!FY60/100)*((ROUND(Source!AF60*Source!I60, 2)+ROUND(Source!AE60*Source!I60, 2))), 2)</f>
        <v>246.23</v>
      </c>
      <c r="V192">
        <f>Source!Y60</f>
        <v>1667.02</v>
      </c>
    </row>
    <row r="193" spans="1:26" x14ac:dyDescent="0.2">
      <c r="C193" s="24" t="str">
        <f>"Объем: "&amp;Source!I60&amp;"=48/"&amp;"100"</f>
        <v>Объем: 0,48=48/100</v>
      </c>
    </row>
    <row r="194" spans="1:26" ht="14.25" x14ac:dyDescent="0.2">
      <c r="A194" s="44"/>
      <c r="B194" s="45"/>
      <c r="C194" s="45" t="s">
        <v>548</v>
      </c>
      <c r="D194" s="28"/>
      <c r="E194" s="10"/>
      <c r="F194" s="29">
        <f>Source!AO60</f>
        <v>582.6</v>
      </c>
      <c r="G194" s="30" t="str">
        <f>Source!DG60</f>
        <v>)*1,35</v>
      </c>
      <c r="H194" s="29">
        <f>ROUND(Source!AF60*Source!I60, 2)</f>
        <v>377.52</v>
      </c>
      <c r="I194" s="30"/>
      <c r="J194" s="30">
        <f>IF(Source!BA60&lt;&gt; 0, Source!BA60, 1)</f>
        <v>6.77</v>
      </c>
      <c r="K194" s="29">
        <f>Source!S60</f>
        <v>2555.84</v>
      </c>
      <c r="L194" s="31"/>
      <c r="R194">
        <f>H194</f>
        <v>377.52</v>
      </c>
    </row>
    <row r="195" spans="1:26" ht="14.25" x14ac:dyDescent="0.2">
      <c r="A195" s="44"/>
      <c r="B195" s="45"/>
      <c r="C195" s="45" t="s">
        <v>267</v>
      </c>
      <c r="D195" s="28"/>
      <c r="E195" s="10"/>
      <c r="F195" s="29">
        <f>Source!AM60</f>
        <v>14.22</v>
      </c>
      <c r="G195" s="30" t="str">
        <f>Source!DE60</f>
        <v>)*1,35</v>
      </c>
      <c r="H195" s="29">
        <f>ROUND(Source!AD60*Source!I60, 2)</f>
        <v>9.2100000000000009</v>
      </c>
      <c r="I195" s="30"/>
      <c r="J195" s="30">
        <f>IF(Source!BB60&lt;&gt; 0, Source!BB60, 1)</f>
        <v>6.77</v>
      </c>
      <c r="K195" s="29">
        <f>Source!Q60</f>
        <v>62.36</v>
      </c>
      <c r="L195" s="31"/>
    </row>
    <row r="196" spans="1:26" ht="14.25" x14ac:dyDescent="0.2">
      <c r="A196" s="44"/>
      <c r="B196" s="45"/>
      <c r="C196" s="45" t="s">
        <v>549</v>
      </c>
      <c r="D196" s="28"/>
      <c r="E196" s="10"/>
      <c r="F196" s="29">
        <f>Source!AN60</f>
        <v>2.0099999999999998</v>
      </c>
      <c r="G196" s="30" t="str">
        <f>Source!DF60</f>
        <v>)*1,35</v>
      </c>
      <c r="H196" s="32">
        <f>ROUND(Source!AE60*Source!I60, 2)</f>
        <v>1.3</v>
      </c>
      <c r="I196" s="30"/>
      <c r="J196" s="30">
        <f>IF(Source!BS60&lt;&gt; 0, Source!BS60, 1)</f>
        <v>6.77</v>
      </c>
      <c r="K196" s="32">
        <f>Source!R60</f>
        <v>8.81</v>
      </c>
      <c r="L196" s="31"/>
      <c r="R196">
        <f>H196</f>
        <v>1.3</v>
      </c>
    </row>
    <row r="197" spans="1:26" ht="14.25" x14ac:dyDescent="0.2">
      <c r="A197" s="44"/>
      <c r="B197" s="45"/>
      <c r="C197" s="45" t="s">
        <v>555</v>
      </c>
      <c r="D197" s="28"/>
      <c r="E197" s="10"/>
      <c r="F197" s="29">
        <f>Source!AL60</f>
        <v>59.65</v>
      </c>
      <c r="G197" s="30" t="str">
        <f>Source!DD60</f>
        <v/>
      </c>
      <c r="H197" s="29">
        <f>ROUND(Source!AC60*Source!I60, 2)</f>
        <v>28.63</v>
      </c>
      <c r="I197" s="30"/>
      <c r="J197" s="30">
        <f>IF(Source!BC60&lt;&gt; 0, Source!BC60, 1)</f>
        <v>6.77</v>
      </c>
      <c r="K197" s="29">
        <f>Source!P60</f>
        <v>193.84</v>
      </c>
      <c r="L197" s="31"/>
    </row>
    <row r="198" spans="1:26" ht="14.25" x14ac:dyDescent="0.2">
      <c r="A198" s="44"/>
      <c r="B198" s="45"/>
      <c r="C198" s="45" t="s">
        <v>550</v>
      </c>
      <c r="D198" s="28" t="s">
        <v>551</v>
      </c>
      <c r="E198" s="10">
        <f>Source!BZ60</f>
        <v>95</v>
      </c>
      <c r="F198" s="48"/>
      <c r="G198" s="30"/>
      <c r="H198" s="29">
        <f>SUM(S192:S201)</f>
        <v>359.88</v>
      </c>
      <c r="I198" s="33"/>
      <c r="J198" s="27">
        <f>Source!AT60</f>
        <v>95</v>
      </c>
      <c r="K198" s="29">
        <f>SUM(T192:T201)</f>
        <v>2436.42</v>
      </c>
      <c r="L198" s="31"/>
    </row>
    <row r="199" spans="1:26" ht="14.25" x14ac:dyDescent="0.2">
      <c r="A199" s="44"/>
      <c r="B199" s="45"/>
      <c r="C199" s="45" t="s">
        <v>552</v>
      </c>
      <c r="D199" s="28" t="s">
        <v>551</v>
      </c>
      <c r="E199" s="10">
        <f>Source!CA60</f>
        <v>65</v>
      </c>
      <c r="F199" s="48"/>
      <c r="G199" s="30"/>
      <c r="H199" s="29">
        <f>SUM(U192:U201)</f>
        <v>246.23</v>
      </c>
      <c r="I199" s="33"/>
      <c r="J199" s="27">
        <f>Source!AU60</f>
        <v>65</v>
      </c>
      <c r="K199" s="29">
        <f>SUM(V192:V201)</f>
        <v>1667.02</v>
      </c>
      <c r="L199" s="31"/>
    </row>
    <row r="200" spans="1:26" ht="14.25" x14ac:dyDescent="0.2">
      <c r="A200" s="44"/>
      <c r="B200" s="45"/>
      <c r="C200" s="45" t="s">
        <v>553</v>
      </c>
      <c r="D200" s="28" t="s">
        <v>554</v>
      </c>
      <c r="E200" s="10">
        <f>Source!AQ60</f>
        <v>58.73</v>
      </c>
      <c r="F200" s="29"/>
      <c r="G200" s="30" t="str">
        <f>Source!DI60</f>
        <v>)*1,35</v>
      </c>
      <c r="H200" s="29"/>
      <c r="I200" s="30"/>
      <c r="J200" s="30"/>
      <c r="K200" s="29"/>
      <c r="L200" s="40">
        <f>Source!U60</f>
        <v>38.057040000000001</v>
      </c>
    </row>
    <row r="201" spans="1:26" ht="54" x14ac:dyDescent="0.2">
      <c r="A201" s="46" t="str">
        <f>Source!E61</f>
        <v>17,1</v>
      </c>
      <c r="B201" s="47" t="str">
        <f>Source!F61</f>
        <v>Прайс-лист</v>
      </c>
      <c r="C201" s="47" t="s">
        <v>566</v>
      </c>
      <c r="D201" s="34" t="str">
        <f>Source!H61</f>
        <v>ШТ</v>
      </c>
      <c r="E201" s="35">
        <f>Source!I61</f>
        <v>48</v>
      </c>
      <c r="F201" s="36">
        <f>Source!AL61+Source!AM61+Source!AO61</f>
        <v>162.72999999999999</v>
      </c>
      <c r="G201" s="41" t="s">
        <v>3</v>
      </c>
      <c r="H201" s="36">
        <f>ROUND(Source!AC61*Source!I61, 2)+ROUND(Source!AD61*Source!I61, 2)+ROUND(Source!AF61*Source!I61, 2)</f>
        <v>7811.04</v>
      </c>
      <c r="I201" s="37"/>
      <c r="J201" s="37">
        <f>IF(Source!BC61&lt;&gt; 0, Source!BC61, 1)</f>
        <v>6.77</v>
      </c>
      <c r="K201" s="36">
        <f>Source!O61</f>
        <v>52880.74</v>
      </c>
      <c r="L201" s="42"/>
      <c r="S201">
        <f>ROUND((Source!FX61/100)*((ROUND(Source!AF61*Source!I61, 2)+ROUND(Source!AE61*Source!I61, 2))), 2)</f>
        <v>0</v>
      </c>
      <c r="T201">
        <f>Source!X61</f>
        <v>0</v>
      </c>
      <c r="U201">
        <f>ROUND((Source!FY61/100)*((ROUND(Source!AF61*Source!I61, 2)+ROUND(Source!AE61*Source!I61, 2))), 2)</f>
        <v>0</v>
      </c>
      <c r="V201">
        <f>Source!Y61</f>
        <v>0</v>
      </c>
      <c r="W201">
        <f>IF(Source!BI61&lt;=1,H201, 0)</f>
        <v>0</v>
      </c>
      <c r="X201">
        <f>IF(Source!BI61=2,H201, 0)</f>
        <v>7811.04</v>
      </c>
      <c r="Y201">
        <f>IF(Source!BI61=3,H201, 0)</f>
        <v>0</v>
      </c>
      <c r="Z201">
        <f>IF(Source!BI61=4,H201, 0)</f>
        <v>0</v>
      </c>
    </row>
    <row r="202" spans="1:26" ht="15" x14ac:dyDescent="0.25">
      <c r="G202" s="66">
        <f>H194+H195+H197+H198+H199+SUM(H201:H201)</f>
        <v>8832.51</v>
      </c>
      <c r="H202" s="66"/>
      <c r="J202" s="66">
        <f>K194+K195+K197+K198+K199+SUM(K201:K201)</f>
        <v>59796.22</v>
      </c>
      <c r="K202" s="66"/>
      <c r="L202" s="39">
        <f>Source!U60</f>
        <v>38.057040000000001</v>
      </c>
      <c r="O202" s="23">
        <f>G202</f>
        <v>8832.51</v>
      </c>
      <c r="P202" s="23">
        <f>J202</f>
        <v>59796.22</v>
      </c>
      <c r="Q202" s="23">
        <f>L202</f>
        <v>38.057040000000001</v>
      </c>
      <c r="W202">
        <f>IF(Source!BI60&lt;=1,H194+H195+H197+H198+H199, 0)</f>
        <v>0</v>
      </c>
      <c r="X202">
        <f>IF(Source!BI60=2,H194+H195+H197+H198+H199, 0)</f>
        <v>1021.47</v>
      </c>
      <c r="Y202">
        <f>IF(Source!BI60=3,H194+H195+H197+H198+H199, 0)</f>
        <v>0</v>
      </c>
      <c r="Z202">
        <f>IF(Source!BI60=4,H194+H195+H197+H198+H199, 0)</f>
        <v>0</v>
      </c>
    </row>
    <row r="203" spans="1:26" ht="57" x14ac:dyDescent="0.2">
      <c r="A203" s="44" t="str">
        <f>Source!E62</f>
        <v>18</v>
      </c>
      <c r="B203" s="45" t="str">
        <f>Source!F62</f>
        <v>м08-02-147-10</v>
      </c>
      <c r="C203" s="45" t="str">
        <f>Source!G62</f>
        <v>Кабель до 35 кВ по установленным конструкциям и лоткам с креплением по всей длине, масса 1 м кабеля до 1 кг</v>
      </c>
      <c r="D203" s="28" t="str">
        <f>Source!H62</f>
        <v>100 м</v>
      </c>
      <c r="E203" s="10">
        <f>Source!I62</f>
        <v>8.4499999999999993</v>
      </c>
      <c r="F203" s="29">
        <f>Source!AL62+Source!AM62+Source!AO62</f>
        <v>221.46</v>
      </c>
      <c r="G203" s="30"/>
      <c r="H203" s="29"/>
      <c r="I203" s="30" t="str">
        <f>Source!BO62</f>
        <v/>
      </c>
      <c r="J203" s="30"/>
      <c r="K203" s="29"/>
      <c r="L203" s="31"/>
      <c r="S203">
        <f>ROUND((Source!FX62/100)*((ROUND(Source!AF62*Source!I62, 2)+ROUND(Source!AE62*Source!I62, 2))), 2)</f>
        <v>1527.55</v>
      </c>
      <c r="T203">
        <f>Source!X62</f>
        <v>10341.530000000001</v>
      </c>
      <c r="U203">
        <f>ROUND((Source!FY62/100)*((ROUND(Source!AF62*Source!I62, 2)+ROUND(Source!AE62*Source!I62, 2))), 2)</f>
        <v>1045.17</v>
      </c>
      <c r="V203">
        <f>Source!Y62</f>
        <v>7075.78</v>
      </c>
    </row>
    <row r="204" spans="1:26" x14ac:dyDescent="0.2">
      <c r="C204" s="24" t="str">
        <f>"Объем: "&amp;Source!I62&amp;"=845/"&amp;"100"</f>
        <v>Объем: 8,45=845/100</v>
      </c>
    </row>
    <row r="205" spans="1:26" ht="14.25" x14ac:dyDescent="0.2">
      <c r="A205" s="44"/>
      <c r="B205" s="45"/>
      <c r="C205" s="45" t="s">
        <v>548</v>
      </c>
      <c r="D205" s="28"/>
      <c r="E205" s="10"/>
      <c r="F205" s="29">
        <f>Source!AO62</f>
        <v>135.93</v>
      </c>
      <c r="G205" s="30" t="str">
        <f>Source!DG62</f>
        <v>)*1,35</v>
      </c>
      <c r="H205" s="29">
        <f>ROUND(Source!AF62*Source!I62, 2)</f>
        <v>1550.66</v>
      </c>
      <c r="I205" s="30"/>
      <c r="J205" s="30">
        <f>IF(Source!BA62&lt;&gt; 0, Source!BA62, 1)</f>
        <v>6.77</v>
      </c>
      <c r="K205" s="29">
        <f>Source!S62</f>
        <v>10497.96</v>
      </c>
      <c r="L205" s="31"/>
      <c r="R205">
        <f>H205</f>
        <v>1550.66</v>
      </c>
    </row>
    <row r="206" spans="1:26" ht="14.25" x14ac:dyDescent="0.2">
      <c r="A206" s="44"/>
      <c r="B206" s="45"/>
      <c r="C206" s="45" t="s">
        <v>267</v>
      </c>
      <c r="D206" s="28"/>
      <c r="E206" s="10"/>
      <c r="F206" s="29">
        <f>Source!AM62</f>
        <v>49.51</v>
      </c>
      <c r="G206" s="30" t="str">
        <f>Source!DE62</f>
        <v>)*1,35</v>
      </c>
      <c r="H206" s="29">
        <f>ROUND(Source!AD62*Source!I62, 2)</f>
        <v>564.79999999999995</v>
      </c>
      <c r="I206" s="30"/>
      <c r="J206" s="30">
        <f>IF(Source!BB62&lt;&gt; 0, Source!BB62, 1)</f>
        <v>6.77</v>
      </c>
      <c r="K206" s="29">
        <f>Source!Q62</f>
        <v>3823.68</v>
      </c>
      <c r="L206" s="31"/>
    </row>
    <row r="207" spans="1:26" ht="14.25" x14ac:dyDescent="0.2">
      <c r="A207" s="44"/>
      <c r="B207" s="45"/>
      <c r="C207" s="45" t="s">
        <v>549</v>
      </c>
      <c r="D207" s="28"/>
      <c r="E207" s="10"/>
      <c r="F207" s="29">
        <f>Source!AN62</f>
        <v>5.0199999999999996</v>
      </c>
      <c r="G207" s="30" t="str">
        <f>Source!DF62</f>
        <v>)*1,35</v>
      </c>
      <c r="H207" s="32">
        <f>ROUND(Source!AE62*Source!I62, 2)</f>
        <v>57.29</v>
      </c>
      <c r="I207" s="30"/>
      <c r="J207" s="30">
        <f>IF(Source!BS62&lt;&gt; 0, Source!BS62, 1)</f>
        <v>6.77</v>
      </c>
      <c r="K207" s="32">
        <f>Source!R62</f>
        <v>387.86</v>
      </c>
      <c r="L207" s="31"/>
      <c r="R207">
        <f>H207</f>
        <v>57.29</v>
      </c>
    </row>
    <row r="208" spans="1:26" ht="14.25" x14ac:dyDescent="0.2">
      <c r="A208" s="44"/>
      <c r="B208" s="45"/>
      <c r="C208" s="45" t="s">
        <v>555</v>
      </c>
      <c r="D208" s="28"/>
      <c r="E208" s="10"/>
      <c r="F208" s="29">
        <f>Source!AL62</f>
        <v>36.020000000000003</v>
      </c>
      <c r="G208" s="30" t="str">
        <f>Source!DD62</f>
        <v/>
      </c>
      <c r="H208" s="29">
        <f>ROUND(Source!AC62*Source!I62, 2)</f>
        <v>304.37</v>
      </c>
      <c r="I208" s="30"/>
      <c r="J208" s="30">
        <f>IF(Source!BC62&lt;&gt; 0, Source!BC62, 1)</f>
        <v>6.77</v>
      </c>
      <c r="K208" s="29">
        <f>Source!P62</f>
        <v>2060.58</v>
      </c>
      <c r="L208" s="31"/>
    </row>
    <row r="209" spans="1:26" ht="14.25" x14ac:dyDescent="0.2">
      <c r="A209" s="44"/>
      <c r="B209" s="45"/>
      <c r="C209" s="45" t="s">
        <v>550</v>
      </c>
      <c r="D209" s="28" t="s">
        <v>551</v>
      </c>
      <c r="E209" s="10">
        <f>Source!BZ62</f>
        <v>95</v>
      </c>
      <c r="F209" s="48"/>
      <c r="G209" s="30"/>
      <c r="H209" s="29">
        <f>SUM(S203:S213)</f>
        <v>1527.55</v>
      </c>
      <c r="I209" s="33"/>
      <c r="J209" s="27">
        <f>Source!AT62</f>
        <v>95</v>
      </c>
      <c r="K209" s="29">
        <f>SUM(T203:T213)</f>
        <v>10341.530000000001</v>
      </c>
      <c r="L209" s="31"/>
    </row>
    <row r="210" spans="1:26" ht="14.25" x14ac:dyDescent="0.2">
      <c r="A210" s="44"/>
      <c r="B210" s="45"/>
      <c r="C210" s="45" t="s">
        <v>552</v>
      </c>
      <c r="D210" s="28" t="s">
        <v>551</v>
      </c>
      <c r="E210" s="10">
        <f>Source!CA62</f>
        <v>65</v>
      </c>
      <c r="F210" s="48"/>
      <c r="G210" s="30"/>
      <c r="H210" s="29">
        <f>SUM(U203:U213)</f>
        <v>1045.17</v>
      </c>
      <c r="I210" s="33"/>
      <c r="J210" s="27">
        <f>Source!AU62</f>
        <v>65</v>
      </c>
      <c r="K210" s="29">
        <f>SUM(V203:V213)</f>
        <v>7075.78</v>
      </c>
      <c r="L210" s="31"/>
    </row>
    <row r="211" spans="1:26" ht="14.25" x14ac:dyDescent="0.2">
      <c r="A211" s="44"/>
      <c r="B211" s="45"/>
      <c r="C211" s="45" t="s">
        <v>553</v>
      </c>
      <c r="D211" s="28" t="s">
        <v>554</v>
      </c>
      <c r="E211" s="10">
        <f>Source!AQ62</f>
        <v>14.13</v>
      </c>
      <c r="F211" s="29"/>
      <c r="G211" s="30" t="str">
        <f>Source!DI62</f>
        <v>)*1,35</v>
      </c>
      <c r="H211" s="29"/>
      <c r="I211" s="30"/>
      <c r="J211" s="30"/>
      <c r="K211" s="29"/>
      <c r="L211" s="40">
        <f>Source!U62</f>
        <v>161.18797499999999</v>
      </c>
    </row>
    <row r="212" spans="1:26" ht="39.75" x14ac:dyDescent="0.2">
      <c r="A212" s="44" t="str">
        <f>Source!E63</f>
        <v>18,1</v>
      </c>
      <c r="B212" s="45" t="str">
        <f>Source!F63</f>
        <v>Прайс-лист</v>
      </c>
      <c r="C212" s="45" t="s">
        <v>567</v>
      </c>
      <c r="D212" s="28" t="str">
        <f>Source!H63</f>
        <v>м</v>
      </c>
      <c r="E212" s="10">
        <f>Source!I63</f>
        <v>112.2</v>
      </c>
      <c r="F212" s="29">
        <f>Source!AL63+Source!AM63+Source!AO63</f>
        <v>97.66</v>
      </c>
      <c r="G212" s="43" t="s">
        <v>3</v>
      </c>
      <c r="H212" s="29">
        <f>ROUND(Source!AC63*Source!I63, 2)+ROUND(Source!AD63*Source!I63, 2)+ROUND(Source!AF63*Source!I63, 2)</f>
        <v>10957.45</v>
      </c>
      <c r="I212" s="30"/>
      <c r="J212" s="30">
        <f>IF(Source!BC63&lt;&gt; 0, Source!BC63, 1)</f>
        <v>6.77</v>
      </c>
      <c r="K212" s="29">
        <f>Source!O63</f>
        <v>74181.95</v>
      </c>
      <c r="L212" s="31"/>
      <c r="S212">
        <f>ROUND((Source!FX63/100)*((ROUND(Source!AF63*Source!I63, 2)+ROUND(Source!AE63*Source!I63, 2))), 2)</f>
        <v>0</v>
      </c>
      <c r="T212">
        <f>Source!X63</f>
        <v>0</v>
      </c>
      <c r="U212">
        <f>ROUND((Source!FY63/100)*((ROUND(Source!AF63*Source!I63, 2)+ROUND(Source!AE63*Source!I63, 2))), 2)</f>
        <v>0</v>
      </c>
      <c r="V212">
        <f>Source!Y63</f>
        <v>0</v>
      </c>
      <c r="W212">
        <f>IF(Source!BI63&lt;=1,H212, 0)</f>
        <v>0</v>
      </c>
      <c r="X212">
        <f>IF(Source!BI63=2,H212, 0)</f>
        <v>10957.45</v>
      </c>
      <c r="Y212">
        <f>IF(Source!BI63=3,H212, 0)</f>
        <v>0</v>
      </c>
      <c r="Z212">
        <f>IF(Source!BI63=4,H212, 0)</f>
        <v>0</v>
      </c>
    </row>
    <row r="213" spans="1:26" ht="42.75" x14ac:dyDescent="0.2">
      <c r="A213" s="46" t="str">
        <f>Source!E64</f>
        <v>18,2</v>
      </c>
      <c r="B213" s="47" t="str">
        <f>Source!F64</f>
        <v>Прайс-лист ОАО Электрокабель</v>
      </c>
      <c r="C213" s="47" t="s">
        <v>568</v>
      </c>
      <c r="D213" s="34" t="str">
        <f>Source!H64</f>
        <v>м</v>
      </c>
      <c r="E213" s="35">
        <f>Source!I64</f>
        <v>747.66</v>
      </c>
      <c r="F213" s="36">
        <f>Source!AL64+Source!AM64+Source!AO64</f>
        <v>40.24</v>
      </c>
      <c r="G213" s="41" t="s">
        <v>3</v>
      </c>
      <c r="H213" s="36">
        <f>ROUND(Source!AC64*Source!I64, 2)+ROUND(Source!AD64*Source!I64, 2)+ROUND(Source!AF64*Source!I64, 2)</f>
        <v>30085.84</v>
      </c>
      <c r="I213" s="37"/>
      <c r="J213" s="37">
        <f>IF(Source!BC64&lt;&gt; 0, Source!BC64, 1)</f>
        <v>6.77</v>
      </c>
      <c r="K213" s="36">
        <f>Source!O64</f>
        <v>203681.13</v>
      </c>
      <c r="L213" s="42"/>
      <c r="S213">
        <f>ROUND((Source!FX64/100)*((ROUND(Source!AF64*Source!I64, 2)+ROUND(Source!AE64*Source!I64, 2))), 2)</f>
        <v>0</v>
      </c>
      <c r="T213">
        <f>Source!X64</f>
        <v>0</v>
      </c>
      <c r="U213">
        <f>ROUND((Source!FY64/100)*((ROUND(Source!AF64*Source!I64, 2)+ROUND(Source!AE64*Source!I64, 2))), 2)</f>
        <v>0</v>
      </c>
      <c r="V213">
        <f>Source!Y64</f>
        <v>0</v>
      </c>
      <c r="W213">
        <f>IF(Source!BI64&lt;=1,H213, 0)</f>
        <v>0</v>
      </c>
      <c r="X213">
        <f>IF(Source!BI64=2,H213, 0)</f>
        <v>30085.84</v>
      </c>
      <c r="Y213">
        <f>IF(Source!BI64=3,H213, 0)</f>
        <v>0</v>
      </c>
      <c r="Z213">
        <f>IF(Source!BI64=4,H213, 0)</f>
        <v>0</v>
      </c>
    </row>
    <row r="214" spans="1:26" ht="15" x14ac:dyDescent="0.25">
      <c r="G214" s="66">
        <f>H205+H206+H208+H209+H210+SUM(H212:H213)</f>
        <v>46035.840000000004</v>
      </c>
      <c r="H214" s="66"/>
      <c r="J214" s="66">
        <f>K205+K206+K208+K209+K210+SUM(K212:K213)</f>
        <v>311662.61</v>
      </c>
      <c r="K214" s="66"/>
      <c r="L214" s="39">
        <f>Source!U62</f>
        <v>161.18797499999999</v>
      </c>
      <c r="O214" s="23">
        <f>G214</f>
        <v>46035.840000000004</v>
      </c>
      <c r="P214" s="23">
        <f>J214</f>
        <v>311662.61</v>
      </c>
      <c r="Q214" s="23">
        <f>L214</f>
        <v>161.18797499999999</v>
      </c>
      <c r="W214">
        <f>IF(Source!BI62&lt;=1,H205+H206+H208+H209+H210, 0)</f>
        <v>0</v>
      </c>
      <c r="X214">
        <f>IF(Source!BI62=2,H205+H206+H208+H209+H210, 0)</f>
        <v>4992.55</v>
      </c>
      <c r="Y214">
        <f>IF(Source!BI62=3,H205+H206+H208+H209+H210, 0)</f>
        <v>0</v>
      </c>
      <c r="Z214">
        <f>IF(Source!BI62=4,H205+H206+H208+H209+H210, 0)</f>
        <v>0</v>
      </c>
    </row>
    <row r="215" spans="1:26" ht="57" x14ac:dyDescent="0.2">
      <c r="A215" s="44" t="str">
        <f>Source!E65</f>
        <v>19</v>
      </c>
      <c r="B215" s="45" t="str">
        <f>Source!F65</f>
        <v>м08-02-147-11</v>
      </c>
      <c r="C215" s="45" t="str">
        <f>Source!G65</f>
        <v>Кабель до 35 кВ по установленным конструкциям и лоткам с креплением по всей длине, масса 1 м кабеля до 2 кг</v>
      </c>
      <c r="D215" s="28" t="str">
        <f>Source!H65</f>
        <v>100 м</v>
      </c>
      <c r="E215" s="10">
        <f>Source!I65</f>
        <v>4.3499999999999996</v>
      </c>
      <c r="F215" s="29">
        <f>Source!AL65+Source!AM65+Source!AO65</f>
        <v>256.25</v>
      </c>
      <c r="G215" s="30"/>
      <c r="H215" s="29"/>
      <c r="I215" s="30" t="str">
        <f>Source!BO65</f>
        <v/>
      </c>
      <c r="J215" s="30"/>
      <c r="K215" s="29"/>
      <c r="L215" s="31"/>
      <c r="S215">
        <f>ROUND((Source!FX65/100)*((ROUND(Source!AF65*Source!I65, 2)+ROUND(Source!AE65*Source!I65, 2))), 2)</f>
        <v>960.27</v>
      </c>
      <c r="T215">
        <f>Source!X65</f>
        <v>6501.02</v>
      </c>
      <c r="U215">
        <f>ROUND((Source!FY65/100)*((ROUND(Source!AF65*Source!I65, 2)+ROUND(Source!AE65*Source!I65, 2))), 2)</f>
        <v>657.03</v>
      </c>
      <c r="V215">
        <f>Source!Y65</f>
        <v>4448.07</v>
      </c>
    </row>
    <row r="216" spans="1:26" x14ac:dyDescent="0.2">
      <c r="C216" s="24" t="str">
        <f>"Объем: "&amp;Source!I65&amp;"=435/"&amp;"100"</f>
        <v>Объем: 4,35=435/100</v>
      </c>
    </row>
    <row r="217" spans="1:26" ht="14.25" x14ac:dyDescent="0.2">
      <c r="A217" s="44"/>
      <c r="B217" s="45"/>
      <c r="C217" s="45" t="s">
        <v>548</v>
      </c>
      <c r="D217" s="28"/>
      <c r="E217" s="10"/>
      <c r="F217" s="29">
        <f>Source!AO65</f>
        <v>167.1</v>
      </c>
      <c r="G217" s="30" t="str">
        <f>Source!DG65</f>
        <v>)*1,35</v>
      </c>
      <c r="H217" s="29">
        <f>ROUND(Source!AF65*Source!I65, 2)</f>
        <v>981.32</v>
      </c>
      <c r="I217" s="30"/>
      <c r="J217" s="30">
        <f>IF(Source!BA65&lt;&gt; 0, Source!BA65, 1)</f>
        <v>6.77</v>
      </c>
      <c r="K217" s="29">
        <f>Source!S65</f>
        <v>6643.51</v>
      </c>
      <c r="L217" s="31"/>
      <c r="R217">
        <f>H217</f>
        <v>981.32</v>
      </c>
    </row>
    <row r="218" spans="1:26" ht="14.25" x14ac:dyDescent="0.2">
      <c r="A218" s="44"/>
      <c r="B218" s="45"/>
      <c r="C218" s="45" t="s">
        <v>267</v>
      </c>
      <c r="D218" s="28"/>
      <c r="E218" s="10"/>
      <c r="F218" s="29">
        <f>Source!AM65</f>
        <v>52.51</v>
      </c>
      <c r="G218" s="30" t="str">
        <f>Source!DE65</f>
        <v>)*1,35</v>
      </c>
      <c r="H218" s="29">
        <f>ROUND(Source!AD65*Source!I65, 2)</f>
        <v>308.37</v>
      </c>
      <c r="I218" s="30"/>
      <c r="J218" s="30">
        <f>IF(Source!BB65&lt;&gt; 0, Source!BB65, 1)</f>
        <v>6.77</v>
      </c>
      <c r="K218" s="29">
        <f>Source!Q65</f>
        <v>2087.6799999999998</v>
      </c>
      <c r="L218" s="31"/>
    </row>
    <row r="219" spans="1:26" ht="14.25" x14ac:dyDescent="0.2">
      <c r="A219" s="44"/>
      <c r="B219" s="45"/>
      <c r="C219" s="45" t="s">
        <v>549</v>
      </c>
      <c r="D219" s="28"/>
      <c r="E219" s="10"/>
      <c r="F219" s="29">
        <f>Source!AN65</f>
        <v>5.0199999999999996</v>
      </c>
      <c r="G219" s="30" t="str">
        <f>Source!DF65</f>
        <v>)*1,35</v>
      </c>
      <c r="H219" s="32">
        <f>ROUND(Source!AE65*Source!I65, 2)</f>
        <v>29.49</v>
      </c>
      <c r="I219" s="30"/>
      <c r="J219" s="30">
        <f>IF(Source!BS65&lt;&gt; 0, Source!BS65, 1)</f>
        <v>6.77</v>
      </c>
      <c r="K219" s="32">
        <f>Source!R65</f>
        <v>199.67</v>
      </c>
      <c r="L219" s="31"/>
      <c r="R219">
        <f>H219</f>
        <v>29.49</v>
      </c>
    </row>
    <row r="220" spans="1:26" ht="14.25" x14ac:dyDescent="0.2">
      <c r="A220" s="44"/>
      <c r="B220" s="45"/>
      <c r="C220" s="45" t="s">
        <v>555</v>
      </c>
      <c r="D220" s="28"/>
      <c r="E220" s="10"/>
      <c r="F220" s="29">
        <f>Source!AL65</f>
        <v>36.64</v>
      </c>
      <c r="G220" s="30" t="str">
        <f>Source!DD65</f>
        <v/>
      </c>
      <c r="H220" s="29">
        <f>ROUND(Source!AC65*Source!I65, 2)</f>
        <v>159.38</v>
      </c>
      <c r="I220" s="30"/>
      <c r="J220" s="30">
        <f>IF(Source!BC65&lt;&gt; 0, Source!BC65, 1)</f>
        <v>6.77</v>
      </c>
      <c r="K220" s="29">
        <f>Source!P65</f>
        <v>1079.03</v>
      </c>
      <c r="L220" s="31"/>
    </row>
    <row r="221" spans="1:26" ht="14.25" x14ac:dyDescent="0.2">
      <c r="A221" s="44"/>
      <c r="B221" s="45"/>
      <c r="C221" s="45" t="s">
        <v>550</v>
      </c>
      <c r="D221" s="28" t="s">
        <v>551</v>
      </c>
      <c r="E221" s="10">
        <f>Source!BZ65</f>
        <v>95</v>
      </c>
      <c r="F221" s="48"/>
      <c r="G221" s="30"/>
      <c r="H221" s="29">
        <f>SUM(S215:S224)</f>
        <v>960.27</v>
      </c>
      <c r="I221" s="33"/>
      <c r="J221" s="27">
        <f>Source!AT65</f>
        <v>95</v>
      </c>
      <c r="K221" s="29">
        <f>SUM(T215:T224)</f>
        <v>6501.02</v>
      </c>
      <c r="L221" s="31"/>
    </row>
    <row r="222" spans="1:26" ht="14.25" x14ac:dyDescent="0.2">
      <c r="A222" s="44"/>
      <c r="B222" s="45"/>
      <c r="C222" s="45" t="s">
        <v>552</v>
      </c>
      <c r="D222" s="28" t="s">
        <v>551</v>
      </c>
      <c r="E222" s="10">
        <f>Source!CA65</f>
        <v>65</v>
      </c>
      <c r="F222" s="48"/>
      <c r="G222" s="30"/>
      <c r="H222" s="29">
        <f>SUM(U215:U224)</f>
        <v>657.03</v>
      </c>
      <c r="I222" s="33"/>
      <c r="J222" s="27">
        <f>Source!AU65</f>
        <v>65</v>
      </c>
      <c r="K222" s="29">
        <f>SUM(V215:V224)</f>
        <v>4448.07</v>
      </c>
      <c r="L222" s="31"/>
    </row>
    <row r="223" spans="1:26" ht="14.25" x14ac:dyDescent="0.2">
      <c r="A223" s="44"/>
      <c r="B223" s="45"/>
      <c r="C223" s="45" t="s">
        <v>553</v>
      </c>
      <c r="D223" s="28" t="s">
        <v>554</v>
      </c>
      <c r="E223" s="10">
        <f>Source!AQ65</f>
        <v>17.37</v>
      </c>
      <c r="F223" s="29"/>
      <c r="G223" s="30" t="str">
        <f>Source!DI65</f>
        <v>)*1,35</v>
      </c>
      <c r="H223" s="29"/>
      <c r="I223" s="30"/>
      <c r="J223" s="30"/>
      <c r="K223" s="29"/>
      <c r="L223" s="40">
        <f>Source!U65</f>
        <v>102.00532500000001</v>
      </c>
    </row>
    <row r="224" spans="1:26" ht="42.75" x14ac:dyDescent="0.2">
      <c r="A224" s="46" t="str">
        <f>Source!E66</f>
        <v>19,1</v>
      </c>
      <c r="B224" s="47" t="str">
        <f>Source!F66</f>
        <v>Прайс-лист ОАО Электрокабель</v>
      </c>
      <c r="C224" s="47" t="s">
        <v>569</v>
      </c>
      <c r="D224" s="34" t="str">
        <f>Source!H66</f>
        <v>м</v>
      </c>
      <c r="E224" s="35">
        <f>Source!I66</f>
        <v>443.7</v>
      </c>
      <c r="F224" s="36">
        <f>Source!AL66+Source!AM66+Source!AO66</f>
        <v>115.04</v>
      </c>
      <c r="G224" s="41" t="s">
        <v>3</v>
      </c>
      <c r="H224" s="36">
        <f>ROUND(Source!AC66*Source!I66, 2)+ROUND(Source!AD66*Source!I66, 2)+ROUND(Source!AF66*Source!I66, 2)</f>
        <v>51043.25</v>
      </c>
      <c r="I224" s="37"/>
      <c r="J224" s="37">
        <f>IF(Source!BC66&lt;&gt; 0, Source!BC66, 1)</f>
        <v>6.77</v>
      </c>
      <c r="K224" s="36">
        <f>Source!O66</f>
        <v>345562.79</v>
      </c>
      <c r="L224" s="42"/>
      <c r="S224">
        <f>ROUND((Source!FX66/100)*((ROUND(Source!AF66*Source!I66, 2)+ROUND(Source!AE66*Source!I66, 2))), 2)</f>
        <v>0</v>
      </c>
      <c r="T224">
        <f>Source!X66</f>
        <v>0</v>
      </c>
      <c r="U224">
        <f>ROUND((Source!FY66/100)*((ROUND(Source!AF66*Source!I66, 2)+ROUND(Source!AE66*Source!I66, 2))), 2)</f>
        <v>0</v>
      </c>
      <c r="V224">
        <f>Source!Y66</f>
        <v>0</v>
      </c>
      <c r="W224">
        <f>IF(Source!BI66&lt;=1,H224, 0)</f>
        <v>0</v>
      </c>
      <c r="X224">
        <f>IF(Source!BI66=2,H224, 0)</f>
        <v>51043.25</v>
      </c>
      <c r="Y224">
        <f>IF(Source!BI66=3,H224, 0)</f>
        <v>0</v>
      </c>
      <c r="Z224">
        <f>IF(Source!BI66=4,H224, 0)</f>
        <v>0</v>
      </c>
    </row>
    <row r="225" spans="1:26" ht="15" x14ac:dyDescent="0.25">
      <c r="G225" s="66">
        <f>H217+H218+H220+H221+H222+SUM(H224:H224)</f>
        <v>54109.62</v>
      </c>
      <c r="H225" s="66"/>
      <c r="J225" s="66">
        <f>K217+K218+K220+K221+K222+SUM(K224:K224)</f>
        <v>366322.1</v>
      </c>
      <c r="K225" s="66"/>
      <c r="L225" s="39">
        <f>Source!U65</f>
        <v>102.00532500000001</v>
      </c>
      <c r="O225" s="23">
        <f>G225</f>
        <v>54109.62</v>
      </c>
      <c r="P225" s="23">
        <f>J225</f>
        <v>366322.1</v>
      </c>
      <c r="Q225" s="23">
        <f>L225</f>
        <v>102.00532500000001</v>
      </c>
      <c r="W225">
        <f>IF(Source!BI65&lt;=1,H217+H218+H220+H221+H222, 0)</f>
        <v>0</v>
      </c>
      <c r="X225">
        <f>IF(Source!BI65=2,H217+H218+H220+H221+H222, 0)</f>
        <v>3066.37</v>
      </c>
      <c r="Y225">
        <f>IF(Source!BI65=3,H217+H218+H220+H221+H222, 0)</f>
        <v>0</v>
      </c>
      <c r="Z225">
        <f>IF(Source!BI65=4,H217+H218+H220+H221+H222, 0)</f>
        <v>0</v>
      </c>
    </row>
    <row r="226" spans="1:26" ht="71.25" x14ac:dyDescent="0.2">
      <c r="A226" s="44" t="str">
        <f>Source!E67</f>
        <v>20</v>
      </c>
      <c r="B226" s="45" t="str">
        <f>Source!F67</f>
        <v>м08-02-412-03</v>
      </c>
      <c r="C226" s="45" t="str">
        <f>Source!G67</f>
        <v>Затягивание провода в проложенные трубы и металлические рукава первого одножильного или многожильного в общей оплетке, суммарное сечение до 16 мм2</v>
      </c>
      <c r="D226" s="28" t="str">
        <f>Source!H67</f>
        <v>100 м</v>
      </c>
      <c r="E226" s="10">
        <f>Source!I67</f>
        <v>0.02</v>
      </c>
      <c r="F226" s="29">
        <f>Source!AL67+Source!AM67+Source!AO67</f>
        <v>87.15</v>
      </c>
      <c r="G226" s="30"/>
      <c r="H226" s="29"/>
      <c r="I226" s="30" t="str">
        <f>Source!BO67</f>
        <v/>
      </c>
      <c r="J226" s="30"/>
      <c r="K226" s="29"/>
      <c r="L226" s="31"/>
      <c r="S226">
        <f>ROUND((Source!FX67/100)*((ROUND(Source!AF67*Source!I67, 2)+ROUND(Source!AE67*Source!I67, 2))), 2)</f>
        <v>1.54</v>
      </c>
      <c r="T226">
        <f>Source!X67</f>
        <v>10.4</v>
      </c>
      <c r="U226">
        <f>ROUND((Source!FY67/100)*((ROUND(Source!AF67*Source!I67, 2)+ROUND(Source!AE67*Source!I67, 2))), 2)</f>
        <v>1.05</v>
      </c>
      <c r="V226">
        <f>Source!Y67</f>
        <v>7.12</v>
      </c>
    </row>
    <row r="227" spans="1:26" x14ac:dyDescent="0.2">
      <c r="C227" s="24" t="str">
        <f>"Объем: "&amp;Source!I67&amp;"=2/"&amp;"100"</f>
        <v>Объем: 0,02=2/100</v>
      </c>
    </row>
    <row r="228" spans="1:26" ht="14.25" x14ac:dyDescent="0.2">
      <c r="A228" s="44"/>
      <c r="B228" s="45"/>
      <c r="C228" s="45" t="s">
        <v>548</v>
      </c>
      <c r="D228" s="28"/>
      <c r="E228" s="10"/>
      <c r="F228" s="29">
        <f>Source!AO67</f>
        <v>59.13</v>
      </c>
      <c r="G228" s="30" t="str">
        <f>Source!DG67</f>
        <v>)*1,35</v>
      </c>
      <c r="H228" s="29">
        <f>ROUND(Source!AF67*Source!I67, 2)</f>
        <v>1.6</v>
      </c>
      <c r="I228" s="30"/>
      <c r="J228" s="30">
        <f>IF(Source!BA67&lt;&gt; 0, Source!BA67, 1)</f>
        <v>6.77</v>
      </c>
      <c r="K228" s="29">
        <f>Source!S67</f>
        <v>10.81</v>
      </c>
      <c r="L228" s="31"/>
      <c r="R228">
        <f>H228</f>
        <v>1.6</v>
      </c>
    </row>
    <row r="229" spans="1:26" ht="14.25" x14ac:dyDescent="0.2">
      <c r="A229" s="44"/>
      <c r="B229" s="45"/>
      <c r="C229" s="45" t="s">
        <v>267</v>
      </c>
      <c r="D229" s="28"/>
      <c r="E229" s="10"/>
      <c r="F229" s="29">
        <f>Source!AM67</f>
        <v>5.33</v>
      </c>
      <c r="G229" s="30" t="str">
        <f>Source!DE67</f>
        <v>)*1,35</v>
      </c>
      <c r="H229" s="29">
        <f>ROUND(Source!AD67*Source!I67, 2)</f>
        <v>0.14000000000000001</v>
      </c>
      <c r="I229" s="30"/>
      <c r="J229" s="30">
        <f>IF(Source!BB67&lt;&gt; 0, Source!BB67, 1)</f>
        <v>6.77</v>
      </c>
      <c r="K229" s="29">
        <f>Source!Q67</f>
        <v>0.97</v>
      </c>
      <c r="L229" s="31"/>
    </row>
    <row r="230" spans="1:26" ht="14.25" x14ac:dyDescent="0.2">
      <c r="A230" s="44"/>
      <c r="B230" s="45"/>
      <c r="C230" s="45" t="s">
        <v>549</v>
      </c>
      <c r="D230" s="28"/>
      <c r="E230" s="10"/>
      <c r="F230" s="29">
        <f>Source!AN67</f>
        <v>0.76</v>
      </c>
      <c r="G230" s="30" t="str">
        <f>Source!DF67</f>
        <v>)*1,35</v>
      </c>
      <c r="H230" s="32">
        <f>ROUND(Source!AE67*Source!I67, 2)</f>
        <v>0.02</v>
      </c>
      <c r="I230" s="30"/>
      <c r="J230" s="30">
        <f>IF(Source!BS67&lt;&gt; 0, Source!BS67, 1)</f>
        <v>6.77</v>
      </c>
      <c r="K230" s="32">
        <f>Source!R67</f>
        <v>0.14000000000000001</v>
      </c>
      <c r="L230" s="31"/>
      <c r="R230">
        <f>H230</f>
        <v>0.02</v>
      </c>
    </row>
    <row r="231" spans="1:26" ht="14.25" x14ac:dyDescent="0.2">
      <c r="A231" s="44"/>
      <c r="B231" s="45"/>
      <c r="C231" s="45" t="s">
        <v>555</v>
      </c>
      <c r="D231" s="28"/>
      <c r="E231" s="10"/>
      <c r="F231" s="29">
        <f>Source!AL67</f>
        <v>22.69</v>
      </c>
      <c r="G231" s="30" t="str">
        <f>Source!DD67</f>
        <v/>
      </c>
      <c r="H231" s="29">
        <f>ROUND(Source!AC67*Source!I67, 2)</f>
        <v>0.45</v>
      </c>
      <c r="I231" s="30"/>
      <c r="J231" s="30">
        <f>IF(Source!BC67&lt;&gt; 0, Source!BC67, 1)</f>
        <v>6.77</v>
      </c>
      <c r="K231" s="29">
        <f>Source!P67</f>
        <v>3.07</v>
      </c>
      <c r="L231" s="31"/>
    </row>
    <row r="232" spans="1:26" ht="14.25" x14ac:dyDescent="0.2">
      <c r="A232" s="44"/>
      <c r="B232" s="45"/>
      <c r="C232" s="45" t="s">
        <v>550</v>
      </c>
      <c r="D232" s="28" t="s">
        <v>551</v>
      </c>
      <c r="E232" s="10">
        <f>Source!BZ67</f>
        <v>95</v>
      </c>
      <c r="F232" s="48"/>
      <c r="G232" s="30"/>
      <c r="H232" s="29">
        <f>SUM(S226:S235)</f>
        <v>1.54</v>
      </c>
      <c r="I232" s="33"/>
      <c r="J232" s="27">
        <f>Source!AT67</f>
        <v>95</v>
      </c>
      <c r="K232" s="29">
        <f>SUM(T226:T235)</f>
        <v>10.4</v>
      </c>
      <c r="L232" s="31"/>
    </row>
    <row r="233" spans="1:26" ht="14.25" x14ac:dyDescent="0.2">
      <c r="A233" s="44"/>
      <c r="B233" s="45"/>
      <c r="C233" s="45" t="s">
        <v>552</v>
      </c>
      <c r="D233" s="28" t="s">
        <v>551</v>
      </c>
      <c r="E233" s="10">
        <f>Source!CA67</f>
        <v>65</v>
      </c>
      <c r="F233" s="48"/>
      <c r="G233" s="30"/>
      <c r="H233" s="29">
        <f>SUM(U226:U235)</f>
        <v>1.05</v>
      </c>
      <c r="I233" s="33"/>
      <c r="J233" s="27">
        <f>Source!AU67</f>
        <v>65</v>
      </c>
      <c r="K233" s="29">
        <f>SUM(V226:V235)</f>
        <v>7.12</v>
      </c>
      <c r="L233" s="31"/>
    </row>
    <row r="234" spans="1:26" ht="14.25" x14ac:dyDescent="0.2">
      <c r="A234" s="44"/>
      <c r="B234" s="45"/>
      <c r="C234" s="45" t="s">
        <v>553</v>
      </c>
      <c r="D234" s="28" t="s">
        <v>554</v>
      </c>
      <c r="E234" s="10">
        <f>Source!AQ67</f>
        <v>6.29</v>
      </c>
      <c r="F234" s="29"/>
      <c r="G234" s="30" t="str">
        <f>Source!DI67</f>
        <v>)*1,35</v>
      </c>
      <c r="H234" s="29"/>
      <c r="I234" s="30"/>
      <c r="J234" s="30"/>
      <c r="K234" s="29"/>
      <c r="L234" s="40">
        <f>Source!U67</f>
        <v>0.16983000000000001</v>
      </c>
    </row>
    <row r="235" spans="1:26" ht="42.75" x14ac:dyDescent="0.2">
      <c r="A235" s="46" t="str">
        <f>Source!E68</f>
        <v>20,1</v>
      </c>
      <c r="B235" s="47" t="str">
        <f>Source!F68</f>
        <v>Прайс-лист ОАО Электрокабель</v>
      </c>
      <c r="C235" s="47" t="s">
        <v>570</v>
      </c>
      <c r="D235" s="34" t="str">
        <f>Source!H68</f>
        <v>м</v>
      </c>
      <c r="E235" s="35">
        <f>Source!I68</f>
        <v>2</v>
      </c>
      <c r="F235" s="36">
        <f>Source!AL68+Source!AM68+Source!AO68</f>
        <v>27.72</v>
      </c>
      <c r="G235" s="41" t="s">
        <v>3</v>
      </c>
      <c r="H235" s="36">
        <f>ROUND(Source!AC68*Source!I68, 2)+ROUND(Source!AD68*Source!I68, 2)+ROUND(Source!AF68*Source!I68, 2)</f>
        <v>55.44</v>
      </c>
      <c r="I235" s="37"/>
      <c r="J235" s="37">
        <f>IF(Source!BC68&lt;&gt; 0, Source!BC68, 1)</f>
        <v>6.77</v>
      </c>
      <c r="K235" s="36">
        <f>Source!O68</f>
        <v>375.33</v>
      </c>
      <c r="L235" s="42"/>
      <c r="S235">
        <f>ROUND((Source!FX68/100)*((ROUND(Source!AF68*Source!I68, 2)+ROUND(Source!AE68*Source!I68, 2))), 2)</f>
        <v>0</v>
      </c>
      <c r="T235">
        <f>Source!X68</f>
        <v>0</v>
      </c>
      <c r="U235">
        <f>ROUND((Source!FY68/100)*((ROUND(Source!AF68*Source!I68, 2)+ROUND(Source!AE68*Source!I68, 2))), 2)</f>
        <v>0</v>
      </c>
      <c r="V235">
        <f>Source!Y68</f>
        <v>0</v>
      </c>
      <c r="W235">
        <f>IF(Source!BI68&lt;=1,H235, 0)</f>
        <v>0</v>
      </c>
      <c r="X235">
        <f>IF(Source!BI68=2,H235, 0)</f>
        <v>55.44</v>
      </c>
      <c r="Y235">
        <f>IF(Source!BI68=3,H235, 0)</f>
        <v>0</v>
      </c>
      <c r="Z235">
        <f>IF(Source!BI68=4,H235, 0)</f>
        <v>0</v>
      </c>
    </row>
    <row r="236" spans="1:26" ht="15" x14ac:dyDescent="0.25">
      <c r="G236" s="66">
        <f>H228+H229+H231+H232+H233+SUM(H235:H235)</f>
        <v>60.22</v>
      </c>
      <c r="H236" s="66"/>
      <c r="J236" s="66">
        <f>K228+K229+K231+K232+K233+SUM(K235:K235)</f>
        <v>407.7</v>
      </c>
      <c r="K236" s="66"/>
      <c r="L236" s="39">
        <f>Source!U67</f>
        <v>0.16983000000000001</v>
      </c>
      <c r="O236" s="23">
        <f>G236</f>
        <v>60.22</v>
      </c>
      <c r="P236" s="23">
        <f>J236</f>
        <v>407.7</v>
      </c>
      <c r="Q236" s="23">
        <f>L236</f>
        <v>0.16983000000000001</v>
      </c>
      <c r="W236">
        <f>IF(Source!BI67&lt;=1,H228+H229+H231+H232+H233, 0)</f>
        <v>0</v>
      </c>
      <c r="X236">
        <f>IF(Source!BI67=2,H228+H229+H231+H232+H233, 0)</f>
        <v>4.78</v>
      </c>
      <c r="Y236">
        <f>IF(Source!BI67=3,H228+H229+H231+H232+H233, 0)</f>
        <v>0</v>
      </c>
      <c r="Z236">
        <f>IF(Source!BI67=4,H228+H229+H231+H232+H233, 0)</f>
        <v>0</v>
      </c>
    </row>
    <row r="237" spans="1:26" ht="57" x14ac:dyDescent="0.2">
      <c r="A237" s="44" t="str">
        <f>Source!E69</f>
        <v>21</v>
      </c>
      <c r="B237" s="45" t="str">
        <f>Source!F69</f>
        <v>м08-02-472-10</v>
      </c>
      <c r="C237" s="45" t="str">
        <f>Source!G69</f>
        <v>Проводник заземляющий из медного изолированного провода сечением 25 мм2 открыто по строительным основаниям</v>
      </c>
      <c r="D237" s="28" t="str">
        <f>Source!H69</f>
        <v>100 м</v>
      </c>
      <c r="E237" s="10">
        <f>Source!I69</f>
        <v>1.75</v>
      </c>
      <c r="F237" s="29">
        <f>Source!AL69+Source!AM69+Source!AO69</f>
        <v>493.20000000000005</v>
      </c>
      <c r="G237" s="30"/>
      <c r="H237" s="29"/>
      <c r="I237" s="30" t="str">
        <f>Source!BO69</f>
        <v/>
      </c>
      <c r="J237" s="30"/>
      <c r="K237" s="29"/>
      <c r="L237" s="31"/>
      <c r="S237">
        <f>ROUND((Source!FX69/100)*((ROUND(Source!AF69*Source!I69, 2)+ROUND(Source!AE69*Source!I69, 2))), 2)</f>
        <v>503.84</v>
      </c>
      <c r="T237">
        <f>Source!X69</f>
        <v>3410.98</v>
      </c>
      <c r="U237">
        <f>ROUND((Source!FY69/100)*((ROUND(Source!AF69*Source!I69, 2)+ROUND(Source!AE69*Source!I69, 2))), 2)</f>
        <v>344.73</v>
      </c>
      <c r="V237">
        <f>Source!Y69</f>
        <v>2333.83</v>
      </c>
    </row>
    <row r="238" spans="1:26" x14ac:dyDescent="0.2">
      <c r="C238" s="24" t="str">
        <f>"Объем: "&amp;Source!I69&amp;"=175/"&amp;"100"</f>
        <v>Объем: 1,75=175/100</v>
      </c>
    </row>
    <row r="239" spans="1:26" ht="14.25" x14ac:dyDescent="0.2">
      <c r="A239" s="44"/>
      <c r="B239" s="45"/>
      <c r="C239" s="45" t="s">
        <v>548</v>
      </c>
      <c r="D239" s="28"/>
      <c r="E239" s="10"/>
      <c r="F239" s="29">
        <f>Source!AO69</f>
        <v>302.3</v>
      </c>
      <c r="G239" s="30" t="str">
        <f>Source!DG69</f>
        <v/>
      </c>
      <c r="H239" s="29">
        <f>ROUND(Source!AF69*Source!I69, 2)</f>
        <v>529.03</v>
      </c>
      <c r="I239" s="30"/>
      <c r="J239" s="30">
        <f>IF(Source!BA69&lt;&gt; 0, Source!BA69, 1)</f>
        <v>6.77</v>
      </c>
      <c r="K239" s="29">
        <f>Source!S69</f>
        <v>3581.5</v>
      </c>
      <c r="L239" s="31"/>
      <c r="R239">
        <f>H239</f>
        <v>529.03</v>
      </c>
    </row>
    <row r="240" spans="1:26" ht="14.25" x14ac:dyDescent="0.2">
      <c r="A240" s="44"/>
      <c r="B240" s="45"/>
      <c r="C240" s="45" t="s">
        <v>267</v>
      </c>
      <c r="D240" s="28"/>
      <c r="E240" s="10"/>
      <c r="F240" s="29">
        <f>Source!AM69</f>
        <v>5.33</v>
      </c>
      <c r="G240" s="30" t="str">
        <f>Source!DE69</f>
        <v/>
      </c>
      <c r="H240" s="29">
        <f>ROUND(Source!AD69*Source!I69, 2)</f>
        <v>9.33</v>
      </c>
      <c r="I240" s="30"/>
      <c r="J240" s="30">
        <f>IF(Source!BB69&lt;&gt; 0, Source!BB69, 1)</f>
        <v>6.77</v>
      </c>
      <c r="K240" s="29">
        <f>Source!Q69</f>
        <v>63.15</v>
      </c>
      <c r="L240" s="31"/>
    </row>
    <row r="241" spans="1:26" ht="14.25" x14ac:dyDescent="0.2">
      <c r="A241" s="44"/>
      <c r="B241" s="45"/>
      <c r="C241" s="45" t="s">
        <v>549</v>
      </c>
      <c r="D241" s="28"/>
      <c r="E241" s="10"/>
      <c r="F241" s="29">
        <f>Source!AN69</f>
        <v>0.76</v>
      </c>
      <c r="G241" s="30" t="str">
        <f>Source!DF69</f>
        <v/>
      </c>
      <c r="H241" s="32">
        <f>ROUND(Source!AE69*Source!I69, 2)</f>
        <v>1.33</v>
      </c>
      <c r="I241" s="30"/>
      <c r="J241" s="30">
        <f>IF(Source!BS69&lt;&gt; 0, Source!BS69, 1)</f>
        <v>6.77</v>
      </c>
      <c r="K241" s="32">
        <f>Source!R69</f>
        <v>9</v>
      </c>
      <c r="L241" s="31"/>
      <c r="R241">
        <f>H241</f>
        <v>1.33</v>
      </c>
    </row>
    <row r="242" spans="1:26" ht="14.25" x14ac:dyDescent="0.2">
      <c r="A242" s="44"/>
      <c r="B242" s="45"/>
      <c r="C242" s="45" t="s">
        <v>555</v>
      </c>
      <c r="D242" s="28"/>
      <c r="E242" s="10"/>
      <c r="F242" s="29">
        <f>Source!AL69</f>
        <v>185.57</v>
      </c>
      <c r="G242" s="30" t="str">
        <f>Source!DD69</f>
        <v/>
      </c>
      <c r="H242" s="29">
        <f>ROUND(Source!AC69*Source!I69, 2)</f>
        <v>324.75</v>
      </c>
      <c r="I242" s="30"/>
      <c r="J242" s="30">
        <f>IF(Source!BC69&lt;&gt; 0, Source!BC69, 1)</f>
        <v>6.77</v>
      </c>
      <c r="K242" s="29">
        <f>Source!P69</f>
        <v>2198.54</v>
      </c>
      <c r="L242" s="31"/>
    </row>
    <row r="243" spans="1:26" ht="14.25" x14ac:dyDescent="0.2">
      <c r="A243" s="44"/>
      <c r="B243" s="45"/>
      <c r="C243" s="45" t="s">
        <v>550</v>
      </c>
      <c r="D243" s="28" t="s">
        <v>551</v>
      </c>
      <c r="E243" s="10">
        <f>Source!BZ69</f>
        <v>95</v>
      </c>
      <c r="F243" s="48"/>
      <c r="G243" s="30"/>
      <c r="H243" s="29">
        <f>SUM(S237:S247)</f>
        <v>503.84</v>
      </c>
      <c r="I243" s="33"/>
      <c r="J243" s="27">
        <f>Source!AT69</f>
        <v>95</v>
      </c>
      <c r="K243" s="29">
        <f>SUM(T237:T247)</f>
        <v>3410.98</v>
      </c>
      <c r="L243" s="31"/>
    </row>
    <row r="244" spans="1:26" ht="14.25" x14ac:dyDescent="0.2">
      <c r="A244" s="44"/>
      <c r="B244" s="45"/>
      <c r="C244" s="45" t="s">
        <v>552</v>
      </c>
      <c r="D244" s="28" t="s">
        <v>551</v>
      </c>
      <c r="E244" s="10">
        <f>Source!CA69</f>
        <v>65</v>
      </c>
      <c r="F244" s="48"/>
      <c r="G244" s="30"/>
      <c r="H244" s="29">
        <f>SUM(U237:U247)</f>
        <v>344.73</v>
      </c>
      <c r="I244" s="33"/>
      <c r="J244" s="27">
        <f>Source!AU69</f>
        <v>65</v>
      </c>
      <c r="K244" s="29">
        <f>SUM(V237:V247)</f>
        <v>2333.83</v>
      </c>
      <c r="L244" s="31"/>
    </row>
    <row r="245" spans="1:26" ht="14.25" x14ac:dyDescent="0.2">
      <c r="A245" s="44"/>
      <c r="B245" s="45"/>
      <c r="C245" s="45" t="s">
        <v>553</v>
      </c>
      <c r="D245" s="28" t="s">
        <v>554</v>
      </c>
      <c r="E245" s="10">
        <f>Source!AQ69</f>
        <v>32.159999999999997</v>
      </c>
      <c r="F245" s="29"/>
      <c r="G245" s="30" t="str">
        <f>Source!DI69</f>
        <v/>
      </c>
      <c r="H245" s="29"/>
      <c r="I245" s="30"/>
      <c r="J245" s="30"/>
      <c r="K245" s="29"/>
      <c r="L245" s="40">
        <f>Source!U69</f>
        <v>56.279999999999994</v>
      </c>
    </row>
    <row r="246" spans="1:26" ht="42.75" x14ac:dyDescent="0.2">
      <c r="A246" s="44" t="str">
        <f>Source!E70</f>
        <v>21,1</v>
      </c>
      <c r="B246" s="45" t="str">
        <f>Source!F70</f>
        <v>Прайс-лист ОАО Электрокабель</v>
      </c>
      <c r="C246" s="45" t="s">
        <v>571</v>
      </c>
      <c r="D246" s="28" t="str">
        <f>Source!H70</f>
        <v>м</v>
      </c>
      <c r="E246" s="10">
        <f>Source!I70</f>
        <v>153</v>
      </c>
      <c r="F246" s="29">
        <f>Source!AL70+Source!AM70+Source!AO70</f>
        <v>43.35</v>
      </c>
      <c r="G246" s="43" t="s">
        <v>3</v>
      </c>
      <c r="H246" s="29">
        <f>ROUND(Source!AC70*Source!I70, 2)+ROUND(Source!AD70*Source!I70, 2)+ROUND(Source!AF70*Source!I70, 2)</f>
        <v>6632.55</v>
      </c>
      <c r="I246" s="30"/>
      <c r="J246" s="30">
        <f>IF(Source!BC70&lt;&gt; 0, Source!BC70, 1)</f>
        <v>6.77</v>
      </c>
      <c r="K246" s="29">
        <f>Source!O70</f>
        <v>44902.36</v>
      </c>
      <c r="L246" s="31"/>
      <c r="S246">
        <f>ROUND((Source!FX70/100)*((ROUND(Source!AF70*Source!I70, 2)+ROUND(Source!AE70*Source!I70, 2))), 2)</f>
        <v>0</v>
      </c>
      <c r="T246">
        <f>Source!X70</f>
        <v>0</v>
      </c>
      <c r="U246">
        <f>ROUND((Source!FY70/100)*((ROUND(Source!AF70*Source!I70, 2)+ROUND(Source!AE70*Source!I70, 2))), 2)</f>
        <v>0</v>
      </c>
      <c r="V246">
        <f>Source!Y70</f>
        <v>0</v>
      </c>
      <c r="W246">
        <f>IF(Source!BI70&lt;=1,H246, 0)</f>
        <v>0</v>
      </c>
      <c r="X246">
        <f>IF(Source!BI70=2,H246, 0)</f>
        <v>6632.55</v>
      </c>
      <c r="Y246">
        <f>IF(Source!BI70=3,H246, 0)</f>
        <v>0</v>
      </c>
      <c r="Z246">
        <f>IF(Source!BI70=4,H246, 0)</f>
        <v>0</v>
      </c>
    </row>
    <row r="247" spans="1:26" ht="42.75" x14ac:dyDescent="0.2">
      <c r="A247" s="46" t="str">
        <f>Source!E71</f>
        <v>21,2</v>
      </c>
      <c r="B247" s="47" t="str">
        <f>Source!F71</f>
        <v>Прайс-лист ОАО Электрокабель</v>
      </c>
      <c r="C247" s="47" t="s">
        <v>572</v>
      </c>
      <c r="D247" s="34" t="str">
        <f>Source!H71</f>
        <v>м</v>
      </c>
      <c r="E247" s="35">
        <f>Source!I71</f>
        <v>25.5</v>
      </c>
      <c r="F247" s="36">
        <f>Source!AL71+Source!AM71+Source!AO71</f>
        <v>17.100000000000001</v>
      </c>
      <c r="G247" s="41" t="s">
        <v>3</v>
      </c>
      <c r="H247" s="36">
        <f>ROUND(Source!AC71*Source!I71, 2)+ROUND(Source!AD71*Source!I71, 2)+ROUND(Source!AF71*Source!I71, 2)</f>
        <v>436.05</v>
      </c>
      <c r="I247" s="37"/>
      <c r="J247" s="37">
        <f>IF(Source!BC71&lt;&gt; 0, Source!BC71, 1)</f>
        <v>6.77</v>
      </c>
      <c r="K247" s="36">
        <f>Source!O71</f>
        <v>2952.06</v>
      </c>
      <c r="L247" s="42"/>
      <c r="S247">
        <f>ROUND((Source!FX71/100)*((ROUND(Source!AF71*Source!I71, 2)+ROUND(Source!AE71*Source!I71, 2))), 2)</f>
        <v>0</v>
      </c>
      <c r="T247">
        <f>Source!X71</f>
        <v>0</v>
      </c>
      <c r="U247">
        <f>ROUND((Source!FY71/100)*((ROUND(Source!AF71*Source!I71, 2)+ROUND(Source!AE71*Source!I71, 2))), 2)</f>
        <v>0</v>
      </c>
      <c r="V247">
        <f>Source!Y71</f>
        <v>0</v>
      </c>
      <c r="W247">
        <f>IF(Source!BI71&lt;=1,H247, 0)</f>
        <v>0</v>
      </c>
      <c r="X247">
        <f>IF(Source!BI71=2,H247, 0)</f>
        <v>436.05</v>
      </c>
      <c r="Y247">
        <f>IF(Source!BI71=3,H247, 0)</f>
        <v>0</v>
      </c>
      <c r="Z247">
        <f>IF(Source!BI71=4,H247, 0)</f>
        <v>0</v>
      </c>
    </row>
    <row r="248" spans="1:26" ht="15" x14ac:dyDescent="0.25">
      <c r="G248" s="66">
        <f>H239+H240+H242+H243+H244+SUM(H246:H247)</f>
        <v>8780.2800000000007</v>
      </c>
      <c r="H248" s="66"/>
      <c r="J248" s="66">
        <f>K239+K240+K242+K243+K244+SUM(K246:K247)</f>
        <v>59442.42</v>
      </c>
      <c r="K248" s="66"/>
      <c r="L248" s="39">
        <f>Source!U69</f>
        <v>56.279999999999994</v>
      </c>
      <c r="O248" s="23">
        <f>G248</f>
        <v>8780.2800000000007</v>
      </c>
      <c r="P248" s="23">
        <f>J248</f>
        <v>59442.42</v>
      </c>
      <c r="Q248" s="23">
        <f>L248</f>
        <v>56.279999999999994</v>
      </c>
      <c r="W248">
        <f>IF(Source!BI69&lt;=1,H239+H240+H242+H243+H244, 0)</f>
        <v>0</v>
      </c>
      <c r="X248">
        <f>IF(Source!BI69=2,H239+H240+H242+H243+H244, 0)</f>
        <v>1711.68</v>
      </c>
      <c r="Y248">
        <f>IF(Source!BI69=3,H239+H240+H242+H243+H244, 0)</f>
        <v>0</v>
      </c>
      <c r="Z248">
        <f>IF(Source!BI69=4,H239+H240+H242+H243+H244, 0)</f>
        <v>0</v>
      </c>
    </row>
    <row r="249" spans="1:26" ht="71.25" x14ac:dyDescent="0.2">
      <c r="A249" s="44" t="str">
        <f>Source!E72</f>
        <v>22</v>
      </c>
      <c r="B249" s="45" t="str">
        <f>Source!F72</f>
        <v>п01-03-002-06</v>
      </c>
      <c r="C249" s="45" t="str">
        <f>Source!G72</f>
        <v>Выключатель трехполюсный напряжением до 1 кВ с электромагнитным, тепловым или комбинированным расцепителем, номинальный ток до 600 А</v>
      </c>
      <c r="D249" s="28" t="str">
        <f>Source!H72</f>
        <v>ШТ</v>
      </c>
      <c r="E249" s="10">
        <f>Source!I72</f>
        <v>6</v>
      </c>
      <c r="F249" s="29">
        <f>Source!AL72+Source!AM72+Source!AO72</f>
        <v>33.83</v>
      </c>
      <c r="G249" s="30"/>
      <c r="H249" s="29"/>
      <c r="I249" s="30" t="str">
        <f>Source!BO72</f>
        <v/>
      </c>
      <c r="J249" s="30"/>
      <c r="K249" s="29"/>
      <c r="L249" s="31"/>
      <c r="S249">
        <f>ROUND((Source!FX72/100)*((ROUND(Source!AF72*Source!I72, 2)+ROUND(Source!AE72*Source!I72, 2))), 2)</f>
        <v>131.94</v>
      </c>
      <c r="T249">
        <f>Source!X72</f>
        <v>2583.33</v>
      </c>
      <c r="U249">
        <f>ROUND((Source!FY72/100)*((ROUND(Source!AF72*Source!I72, 2)+ROUND(Source!AE72*Source!I72, 2))), 2)</f>
        <v>81.19</v>
      </c>
      <c r="V249">
        <f>Source!Y72</f>
        <v>1589.74</v>
      </c>
    </row>
    <row r="250" spans="1:26" ht="14.25" x14ac:dyDescent="0.2">
      <c r="A250" s="44"/>
      <c r="B250" s="45"/>
      <c r="C250" s="45" t="s">
        <v>548</v>
      </c>
      <c r="D250" s="28"/>
      <c r="E250" s="10"/>
      <c r="F250" s="29">
        <f>Source!AO72</f>
        <v>33.83</v>
      </c>
      <c r="G250" s="30" t="str">
        <f>Source!DG72</f>
        <v/>
      </c>
      <c r="H250" s="29">
        <f>ROUND(Source!AF72*Source!I72, 2)</f>
        <v>202.98</v>
      </c>
      <c r="I250" s="30"/>
      <c r="J250" s="30">
        <f>IF(Source!BA72&lt;&gt; 0, Source!BA72, 1)</f>
        <v>19.579999999999998</v>
      </c>
      <c r="K250" s="29">
        <f>Source!S72</f>
        <v>3974.35</v>
      </c>
      <c r="L250" s="31"/>
      <c r="R250">
        <f>H250</f>
        <v>202.98</v>
      </c>
    </row>
    <row r="251" spans="1:26" ht="14.25" x14ac:dyDescent="0.2">
      <c r="A251" s="44"/>
      <c r="B251" s="45"/>
      <c r="C251" s="45" t="s">
        <v>550</v>
      </c>
      <c r="D251" s="28" t="s">
        <v>551</v>
      </c>
      <c r="E251" s="10">
        <f>Source!BZ72</f>
        <v>65</v>
      </c>
      <c r="F251" s="48"/>
      <c r="G251" s="30"/>
      <c r="H251" s="29">
        <f>SUM(S249:S253)</f>
        <v>131.94</v>
      </c>
      <c r="I251" s="33"/>
      <c r="J251" s="27">
        <f>Source!AT72</f>
        <v>65</v>
      </c>
      <c r="K251" s="29">
        <f>SUM(T249:T253)</f>
        <v>2583.33</v>
      </c>
      <c r="L251" s="31"/>
    </row>
    <row r="252" spans="1:26" ht="14.25" x14ac:dyDescent="0.2">
      <c r="A252" s="44"/>
      <c r="B252" s="45"/>
      <c r="C252" s="45" t="s">
        <v>552</v>
      </c>
      <c r="D252" s="28" t="s">
        <v>551</v>
      </c>
      <c r="E252" s="10">
        <f>Source!CA72</f>
        <v>40</v>
      </c>
      <c r="F252" s="48"/>
      <c r="G252" s="30"/>
      <c r="H252" s="29">
        <f>SUM(U249:U253)</f>
        <v>81.19</v>
      </c>
      <c r="I252" s="33"/>
      <c r="J252" s="27">
        <f>Source!AU72</f>
        <v>40</v>
      </c>
      <c r="K252" s="29">
        <f>SUM(V249:V253)</f>
        <v>1589.74</v>
      </c>
      <c r="L252" s="31"/>
    </row>
    <row r="253" spans="1:26" ht="14.25" x14ac:dyDescent="0.2">
      <c r="A253" s="46"/>
      <c r="B253" s="47"/>
      <c r="C253" s="47" t="s">
        <v>553</v>
      </c>
      <c r="D253" s="34" t="s">
        <v>554</v>
      </c>
      <c r="E253" s="35">
        <f>Source!AQ72</f>
        <v>3.6</v>
      </c>
      <c r="F253" s="36"/>
      <c r="G253" s="37" t="str">
        <f>Source!DI72</f>
        <v/>
      </c>
      <c r="H253" s="36"/>
      <c r="I253" s="37"/>
      <c r="J253" s="37"/>
      <c r="K253" s="36"/>
      <c r="L253" s="38">
        <f>Source!U72</f>
        <v>21.6</v>
      </c>
    </row>
    <row r="254" spans="1:26" ht="15" x14ac:dyDescent="0.25">
      <c r="G254" s="66">
        <f>H250+H251+H252</f>
        <v>416.10999999999996</v>
      </c>
      <c r="H254" s="66"/>
      <c r="J254" s="66">
        <f>K250+K251+K252</f>
        <v>8147.42</v>
      </c>
      <c r="K254" s="66"/>
      <c r="L254" s="39">
        <f>Source!U72</f>
        <v>21.6</v>
      </c>
      <c r="O254" s="23">
        <f>G254</f>
        <v>416.10999999999996</v>
      </c>
      <c r="P254" s="23">
        <f>J254</f>
        <v>8147.42</v>
      </c>
      <c r="Q254" s="23">
        <f>L254</f>
        <v>21.6</v>
      </c>
      <c r="W254">
        <f>IF(Source!BI72&lt;=1,H250+H251+H252, 0)</f>
        <v>0</v>
      </c>
      <c r="X254">
        <f>IF(Source!BI72=2,H250+H251+H252, 0)</f>
        <v>0</v>
      </c>
      <c r="Y254">
        <f>IF(Source!BI72=3,H250+H251+H252, 0)</f>
        <v>0</v>
      </c>
      <c r="Z254">
        <f>IF(Source!BI72=4,H250+H251+H252, 0)</f>
        <v>416.10999999999996</v>
      </c>
    </row>
    <row r="255" spans="1:26" ht="57" x14ac:dyDescent="0.2">
      <c r="A255" s="44" t="str">
        <f>Source!E73</f>
        <v>23</v>
      </c>
      <c r="B255" s="45" t="str">
        <f>Source!F73</f>
        <v>п01-03-001-01</v>
      </c>
      <c r="C255" s="45" t="str">
        <f>Source!G73</f>
        <v>Выключатель однополюсный напряжением до 1 кВ с электромагнитным, тепловым или комбинированным расцепителем</v>
      </c>
      <c r="D255" s="28" t="str">
        <f>Source!H73</f>
        <v>ШТ</v>
      </c>
      <c r="E255" s="10">
        <f>Source!I73</f>
        <v>56</v>
      </c>
      <c r="F255" s="29">
        <f>Source!AL73+Source!AM73+Source!AO73</f>
        <v>12.78</v>
      </c>
      <c r="G255" s="30"/>
      <c r="H255" s="29"/>
      <c r="I255" s="30" t="str">
        <f>Source!BO73</f>
        <v/>
      </c>
      <c r="J255" s="30"/>
      <c r="K255" s="29"/>
      <c r="L255" s="31"/>
      <c r="S255">
        <f>ROUND((Source!FX73/100)*((ROUND(Source!AF73*Source!I73, 2)+ROUND(Source!AE73*Source!I73, 2))), 2)</f>
        <v>465.19</v>
      </c>
      <c r="T255">
        <f>Source!X73</f>
        <v>9108.4599999999991</v>
      </c>
      <c r="U255">
        <f>ROUND((Source!FY73/100)*((ROUND(Source!AF73*Source!I73, 2)+ROUND(Source!AE73*Source!I73, 2))), 2)</f>
        <v>286.27</v>
      </c>
      <c r="V255">
        <f>Source!Y73</f>
        <v>5605.2</v>
      </c>
    </row>
    <row r="256" spans="1:26" ht="14.25" x14ac:dyDescent="0.2">
      <c r="A256" s="44"/>
      <c r="B256" s="45"/>
      <c r="C256" s="45" t="s">
        <v>548</v>
      </c>
      <c r="D256" s="28"/>
      <c r="E256" s="10"/>
      <c r="F256" s="29">
        <f>Source!AO73</f>
        <v>12.78</v>
      </c>
      <c r="G256" s="30" t="str">
        <f>Source!DG73</f>
        <v/>
      </c>
      <c r="H256" s="29">
        <f>ROUND(Source!AF73*Source!I73, 2)</f>
        <v>715.68</v>
      </c>
      <c r="I256" s="30"/>
      <c r="J256" s="30">
        <f>IF(Source!BA73&lt;&gt; 0, Source!BA73, 1)</f>
        <v>19.579999999999998</v>
      </c>
      <c r="K256" s="29">
        <f>Source!S73</f>
        <v>14013.01</v>
      </c>
      <c r="L256" s="31"/>
      <c r="R256">
        <f>H256</f>
        <v>715.68</v>
      </c>
    </row>
    <row r="257" spans="1:26" ht="14.25" x14ac:dyDescent="0.2">
      <c r="A257" s="44"/>
      <c r="B257" s="45"/>
      <c r="C257" s="45" t="s">
        <v>550</v>
      </c>
      <c r="D257" s="28" t="s">
        <v>551</v>
      </c>
      <c r="E257" s="10">
        <f>Source!BZ73</f>
        <v>65</v>
      </c>
      <c r="F257" s="48"/>
      <c r="G257" s="30"/>
      <c r="H257" s="29">
        <f>SUM(S255:S259)</f>
        <v>465.19</v>
      </c>
      <c r="I257" s="33"/>
      <c r="J257" s="27">
        <f>Source!AT73</f>
        <v>65</v>
      </c>
      <c r="K257" s="29">
        <f>SUM(T255:T259)</f>
        <v>9108.4599999999991</v>
      </c>
      <c r="L257" s="31"/>
    </row>
    <row r="258" spans="1:26" ht="14.25" x14ac:dyDescent="0.2">
      <c r="A258" s="44"/>
      <c r="B258" s="45"/>
      <c r="C258" s="45" t="s">
        <v>552</v>
      </c>
      <c r="D258" s="28" t="s">
        <v>551</v>
      </c>
      <c r="E258" s="10">
        <f>Source!CA73</f>
        <v>40</v>
      </c>
      <c r="F258" s="48"/>
      <c r="G258" s="30"/>
      <c r="H258" s="29">
        <f>SUM(U255:U259)</f>
        <v>286.27</v>
      </c>
      <c r="I258" s="33"/>
      <c r="J258" s="27">
        <f>Source!AU73</f>
        <v>40</v>
      </c>
      <c r="K258" s="29">
        <f>SUM(V255:V259)</f>
        <v>5605.2</v>
      </c>
      <c r="L258" s="31"/>
    </row>
    <row r="259" spans="1:26" ht="14.25" x14ac:dyDescent="0.2">
      <c r="A259" s="46"/>
      <c r="B259" s="47"/>
      <c r="C259" s="47" t="s">
        <v>553</v>
      </c>
      <c r="D259" s="34" t="s">
        <v>554</v>
      </c>
      <c r="E259" s="35">
        <f>Source!AQ73</f>
        <v>1.36</v>
      </c>
      <c r="F259" s="36"/>
      <c r="G259" s="37" t="str">
        <f>Source!DI73</f>
        <v/>
      </c>
      <c r="H259" s="36"/>
      <c r="I259" s="37"/>
      <c r="J259" s="37"/>
      <c r="K259" s="36"/>
      <c r="L259" s="38">
        <f>Source!U73</f>
        <v>76.160000000000011</v>
      </c>
    </row>
    <row r="260" spans="1:26" ht="15" x14ac:dyDescent="0.25">
      <c r="G260" s="66">
        <f>H256+H257+H258</f>
        <v>1467.1399999999999</v>
      </c>
      <c r="H260" s="66"/>
      <c r="J260" s="66">
        <f>K256+K257+K258</f>
        <v>28726.670000000002</v>
      </c>
      <c r="K260" s="66"/>
      <c r="L260" s="39">
        <f>Source!U73</f>
        <v>76.160000000000011</v>
      </c>
      <c r="O260" s="23">
        <f>G260</f>
        <v>1467.1399999999999</v>
      </c>
      <c r="P260" s="23">
        <f>J260</f>
        <v>28726.670000000002</v>
      </c>
      <c r="Q260" s="23">
        <f>L260</f>
        <v>76.160000000000011</v>
      </c>
      <c r="W260">
        <f>IF(Source!BI73&lt;=1,H256+H257+H258, 0)</f>
        <v>0</v>
      </c>
      <c r="X260">
        <f>IF(Source!BI73=2,H256+H257+H258, 0)</f>
        <v>0</v>
      </c>
      <c r="Y260">
        <f>IF(Source!BI73=3,H256+H257+H258, 0)</f>
        <v>0</v>
      </c>
      <c r="Z260">
        <f>IF(Source!BI73=4,H256+H257+H258, 0)</f>
        <v>1467.1399999999999</v>
      </c>
    </row>
    <row r="261" spans="1:26" ht="28.5" x14ac:dyDescent="0.2">
      <c r="A261" s="44" t="str">
        <f>Source!E74</f>
        <v>24</v>
      </c>
      <c r="B261" s="45" t="str">
        <f>Source!F74</f>
        <v>п01-11-013-01</v>
      </c>
      <c r="C261" s="45" t="str">
        <f>Source!G74</f>
        <v>Замер полного сопротивления цепи "фаза-нуль"</v>
      </c>
      <c r="D261" s="28" t="str">
        <f>Source!H74</f>
        <v>ШТ</v>
      </c>
      <c r="E261" s="10">
        <f>Source!I74</f>
        <v>54</v>
      </c>
      <c r="F261" s="29">
        <f>Source!AL74+Source!AM74+Source!AO74</f>
        <v>15.62</v>
      </c>
      <c r="G261" s="30"/>
      <c r="H261" s="29"/>
      <c r="I261" s="30" t="str">
        <f>Source!BO74</f>
        <v/>
      </c>
      <c r="J261" s="30"/>
      <c r="K261" s="29"/>
      <c r="L261" s="31"/>
      <c r="S261">
        <f>ROUND((Source!FX74/100)*((ROUND(Source!AF74*Source!I74, 2)+ROUND(Source!AE74*Source!I74, 2))), 2)</f>
        <v>548.26</v>
      </c>
      <c r="T261">
        <f>Source!X74</f>
        <v>10734.97</v>
      </c>
      <c r="U261">
        <f>ROUND((Source!FY74/100)*((ROUND(Source!AF74*Source!I74, 2)+ROUND(Source!AE74*Source!I74, 2))), 2)</f>
        <v>337.39</v>
      </c>
      <c r="V261">
        <f>Source!Y74</f>
        <v>6606.14</v>
      </c>
    </row>
    <row r="262" spans="1:26" ht="14.25" x14ac:dyDescent="0.2">
      <c r="A262" s="44"/>
      <c r="B262" s="45"/>
      <c r="C262" s="45" t="s">
        <v>548</v>
      </c>
      <c r="D262" s="28"/>
      <c r="E262" s="10"/>
      <c r="F262" s="29">
        <f>Source!AO74</f>
        <v>15.62</v>
      </c>
      <c r="G262" s="30" t="str">
        <f>Source!DG74</f>
        <v/>
      </c>
      <c r="H262" s="29">
        <f>ROUND(Source!AF74*Source!I74, 2)</f>
        <v>843.48</v>
      </c>
      <c r="I262" s="30"/>
      <c r="J262" s="30">
        <f>IF(Source!BA74&lt;&gt; 0, Source!BA74, 1)</f>
        <v>19.579999999999998</v>
      </c>
      <c r="K262" s="29">
        <f>Source!S74</f>
        <v>16515.34</v>
      </c>
      <c r="L262" s="31"/>
      <c r="R262">
        <f>H262</f>
        <v>843.48</v>
      </c>
    </row>
    <row r="263" spans="1:26" ht="14.25" x14ac:dyDescent="0.2">
      <c r="A263" s="44"/>
      <c r="B263" s="45"/>
      <c r="C263" s="45" t="s">
        <v>550</v>
      </c>
      <c r="D263" s="28" t="s">
        <v>551</v>
      </c>
      <c r="E263" s="10">
        <f>Source!BZ74</f>
        <v>65</v>
      </c>
      <c r="F263" s="48"/>
      <c r="G263" s="30"/>
      <c r="H263" s="29">
        <f>SUM(S261:S265)</f>
        <v>548.26</v>
      </c>
      <c r="I263" s="33"/>
      <c r="J263" s="27">
        <f>Source!AT74</f>
        <v>65</v>
      </c>
      <c r="K263" s="29">
        <f>SUM(T261:T265)</f>
        <v>10734.97</v>
      </c>
      <c r="L263" s="31"/>
    </row>
    <row r="264" spans="1:26" ht="14.25" x14ac:dyDescent="0.2">
      <c r="A264" s="44"/>
      <c r="B264" s="45"/>
      <c r="C264" s="45" t="s">
        <v>552</v>
      </c>
      <c r="D264" s="28" t="s">
        <v>551</v>
      </c>
      <c r="E264" s="10">
        <f>Source!CA74</f>
        <v>40</v>
      </c>
      <c r="F264" s="48"/>
      <c r="G264" s="30"/>
      <c r="H264" s="29">
        <f>SUM(U261:U265)</f>
        <v>337.39</v>
      </c>
      <c r="I264" s="33"/>
      <c r="J264" s="27">
        <f>Source!AU74</f>
        <v>40</v>
      </c>
      <c r="K264" s="29">
        <f>SUM(V261:V265)</f>
        <v>6606.14</v>
      </c>
      <c r="L264" s="31"/>
    </row>
    <row r="265" spans="1:26" ht="14.25" x14ac:dyDescent="0.2">
      <c r="A265" s="46"/>
      <c r="B265" s="47"/>
      <c r="C265" s="47" t="s">
        <v>553</v>
      </c>
      <c r="D265" s="34" t="s">
        <v>554</v>
      </c>
      <c r="E265" s="35">
        <f>Source!AQ74</f>
        <v>1.22</v>
      </c>
      <c r="F265" s="36"/>
      <c r="G265" s="37" t="str">
        <f>Source!DI74</f>
        <v/>
      </c>
      <c r="H265" s="36"/>
      <c r="I265" s="37"/>
      <c r="J265" s="37"/>
      <c r="K265" s="36"/>
      <c r="L265" s="38">
        <f>Source!U74</f>
        <v>65.88</v>
      </c>
    </row>
    <row r="266" spans="1:26" ht="15" x14ac:dyDescent="0.25">
      <c r="G266" s="66">
        <f>H262+H263+H264</f>
        <v>1729.13</v>
      </c>
      <c r="H266" s="66"/>
      <c r="J266" s="66">
        <f>K262+K263+K264</f>
        <v>33856.449999999997</v>
      </c>
      <c r="K266" s="66"/>
      <c r="L266" s="39">
        <f>Source!U74</f>
        <v>65.88</v>
      </c>
      <c r="O266" s="23">
        <f>G266</f>
        <v>1729.13</v>
      </c>
      <c r="P266" s="23">
        <f>J266</f>
        <v>33856.449999999997</v>
      </c>
      <c r="Q266" s="23">
        <f>L266</f>
        <v>65.88</v>
      </c>
      <c r="W266">
        <f>IF(Source!BI74&lt;=1,H262+H263+H264, 0)</f>
        <v>0</v>
      </c>
      <c r="X266">
        <f>IF(Source!BI74=2,H262+H263+H264, 0)</f>
        <v>0</v>
      </c>
      <c r="Y266">
        <f>IF(Source!BI74=3,H262+H263+H264, 0)</f>
        <v>0</v>
      </c>
      <c r="Z266">
        <f>IF(Source!BI74=4,H262+H263+H264, 0)</f>
        <v>1729.13</v>
      </c>
    </row>
    <row r="267" spans="1:26" ht="42.75" x14ac:dyDescent="0.2">
      <c r="A267" s="44" t="str">
        <f>Source!E75</f>
        <v>25</v>
      </c>
      <c r="B267" s="45" t="str">
        <f>Source!F75</f>
        <v>п01-11-011-01</v>
      </c>
      <c r="C267" s="45" t="str">
        <f>Source!G75</f>
        <v>Проверка наличия цепи между заземлителями и заземленными элементами</v>
      </c>
      <c r="D267" s="28" t="str">
        <f>Source!H75</f>
        <v>100 измерений</v>
      </c>
      <c r="E267" s="10">
        <f>Source!I75</f>
        <v>0.16</v>
      </c>
      <c r="F267" s="29">
        <f>Source!AL75+Source!AM75+Source!AO75</f>
        <v>165.95</v>
      </c>
      <c r="G267" s="30"/>
      <c r="H267" s="29"/>
      <c r="I267" s="30" t="str">
        <f>Source!BO75</f>
        <v/>
      </c>
      <c r="J267" s="30"/>
      <c r="K267" s="29"/>
      <c r="L267" s="31"/>
      <c r="S267">
        <f>ROUND((Source!FX75/100)*((ROUND(Source!AF75*Source!I75, 2)+ROUND(Source!AE75*Source!I75, 2))), 2)</f>
        <v>17.260000000000002</v>
      </c>
      <c r="T267">
        <f>Source!X75</f>
        <v>337.93</v>
      </c>
      <c r="U267">
        <f>ROUND((Source!FY75/100)*((ROUND(Source!AF75*Source!I75, 2)+ROUND(Source!AE75*Source!I75, 2))), 2)</f>
        <v>10.62</v>
      </c>
      <c r="V267">
        <f>Source!Y75</f>
        <v>207.96</v>
      </c>
    </row>
    <row r="268" spans="1:26" x14ac:dyDescent="0.2">
      <c r="C268" s="24" t="str">
        <f>"Объем: "&amp;Source!I75&amp;"=16/"&amp;"100"</f>
        <v>Объем: 0,16=16/100</v>
      </c>
    </row>
    <row r="269" spans="1:26" ht="14.25" x14ac:dyDescent="0.2">
      <c r="A269" s="44"/>
      <c r="B269" s="45"/>
      <c r="C269" s="45" t="s">
        <v>548</v>
      </c>
      <c r="D269" s="28"/>
      <c r="E269" s="10"/>
      <c r="F269" s="29">
        <f>Source!AO75</f>
        <v>165.95</v>
      </c>
      <c r="G269" s="30" t="str">
        <f>Source!DG75</f>
        <v/>
      </c>
      <c r="H269" s="29">
        <f>ROUND(Source!AF75*Source!I75, 2)</f>
        <v>26.55</v>
      </c>
      <c r="I269" s="30"/>
      <c r="J269" s="30">
        <f>IF(Source!BA75&lt;&gt; 0, Source!BA75, 1)</f>
        <v>19.579999999999998</v>
      </c>
      <c r="K269" s="29">
        <f>Source!S75</f>
        <v>519.89</v>
      </c>
      <c r="L269" s="31"/>
      <c r="R269">
        <f>H269</f>
        <v>26.55</v>
      </c>
    </row>
    <row r="270" spans="1:26" ht="14.25" x14ac:dyDescent="0.2">
      <c r="A270" s="44"/>
      <c r="B270" s="45"/>
      <c r="C270" s="45" t="s">
        <v>550</v>
      </c>
      <c r="D270" s="28" t="s">
        <v>551</v>
      </c>
      <c r="E270" s="10">
        <f>Source!BZ75</f>
        <v>65</v>
      </c>
      <c r="F270" s="48"/>
      <c r="G270" s="30"/>
      <c r="H270" s="29">
        <f>SUM(S267:S272)</f>
        <v>17.260000000000002</v>
      </c>
      <c r="I270" s="33"/>
      <c r="J270" s="27">
        <f>Source!AT75</f>
        <v>65</v>
      </c>
      <c r="K270" s="29">
        <f>SUM(T267:T272)</f>
        <v>337.93</v>
      </c>
      <c r="L270" s="31"/>
    </row>
    <row r="271" spans="1:26" ht="14.25" x14ac:dyDescent="0.2">
      <c r="A271" s="44"/>
      <c r="B271" s="45"/>
      <c r="C271" s="45" t="s">
        <v>552</v>
      </c>
      <c r="D271" s="28" t="s">
        <v>551</v>
      </c>
      <c r="E271" s="10">
        <f>Source!CA75</f>
        <v>40</v>
      </c>
      <c r="F271" s="48"/>
      <c r="G271" s="30"/>
      <c r="H271" s="29">
        <f>SUM(U267:U272)</f>
        <v>10.62</v>
      </c>
      <c r="I271" s="33"/>
      <c r="J271" s="27">
        <f>Source!AU75</f>
        <v>40</v>
      </c>
      <c r="K271" s="29">
        <f>SUM(V267:V272)</f>
        <v>207.96</v>
      </c>
      <c r="L271" s="31"/>
    </row>
    <row r="272" spans="1:26" ht="14.25" x14ac:dyDescent="0.2">
      <c r="A272" s="46"/>
      <c r="B272" s="47"/>
      <c r="C272" s="47" t="s">
        <v>553</v>
      </c>
      <c r="D272" s="34" t="s">
        <v>554</v>
      </c>
      <c r="E272" s="35">
        <f>Source!AQ75</f>
        <v>12.96</v>
      </c>
      <c r="F272" s="36"/>
      <c r="G272" s="37" t="str">
        <f>Source!DI75</f>
        <v/>
      </c>
      <c r="H272" s="36"/>
      <c r="I272" s="37"/>
      <c r="J272" s="37"/>
      <c r="K272" s="36"/>
      <c r="L272" s="38">
        <f>Source!U75</f>
        <v>2.0736000000000003</v>
      </c>
    </row>
    <row r="273" spans="1:26" ht="15" x14ac:dyDescent="0.25">
      <c r="G273" s="66">
        <f>H269+H270+H271</f>
        <v>54.43</v>
      </c>
      <c r="H273" s="66"/>
      <c r="J273" s="66">
        <f>K269+K270+K271</f>
        <v>1065.78</v>
      </c>
      <c r="K273" s="66"/>
      <c r="L273" s="39">
        <f>Source!U75</f>
        <v>2.0736000000000003</v>
      </c>
      <c r="O273" s="23">
        <f>G273</f>
        <v>54.43</v>
      </c>
      <c r="P273" s="23">
        <f>J273</f>
        <v>1065.78</v>
      </c>
      <c r="Q273" s="23">
        <f>L273</f>
        <v>2.0736000000000003</v>
      </c>
      <c r="W273">
        <f>IF(Source!BI75&lt;=1,H269+H270+H271, 0)</f>
        <v>0</v>
      </c>
      <c r="X273">
        <f>IF(Source!BI75=2,H269+H270+H271, 0)</f>
        <v>0</v>
      </c>
      <c r="Y273">
        <f>IF(Source!BI75=3,H269+H270+H271, 0)</f>
        <v>0</v>
      </c>
      <c r="Z273">
        <f>IF(Source!BI75=4,H269+H270+H271, 0)</f>
        <v>54.43</v>
      </c>
    </row>
    <row r="274" spans="1:26" ht="114" x14ac:dyDescent="0.2">
      <c r="A274" s="44" t="str">
        <f>Source!E76</f>
        <v>26</v>
      </c>
      <c r="B274" s="45" t="str">
        <f>Source!F76</f>
        <v>п01-11-028-01</v>
      </c>
      <c r="C274" s="45" t="str">
        <f>Source!G76</f>
        <v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v>
      </c>
      <c r="D274" s="28" t="str">
        <f>Source!H76</f>
        <v>ШТ</v>
      </c>
      <c r="E274" s="10">
        <f>Source!I76</f>
        <v>84</v>
      </c>
      <c r="F274" s="29">
        <f>Source!AL76+Source!AM76+Source!AO76</f>
        <v>4.0999999999999996</v>
      </c>
      <c r="G274" s="30"/>
      <c r="H274" s="29"/>
      <c r="I274" s="30" t="str">
        <f>Source!BO76</f>
        <v/>
      </c>
      <c r="J274" s="30"/>
      <c r="K274" s="29"/>
      <c r="L274" s="31"/>
      <c r="S274">
        <f>ROUND((Source!FX76/100)*((ROUND(Source!AF76*Source!I76, 2)+ROUND(Source!AE76*Source!I76, 2))), 2)</f>
        <v>223.86</v>
      </c>
      <c r="T274">
        <f>Source!X76</f>
        <v>4383.18</v>
      </c>
      <c r="U274">
        <f>ROUND((Source!FY76/100)*((ROUND(Source!AF76*Source!I76, 2)+ROUND(Source!AE76*Source!I76, 2))), 2)</f>
        <v>137.76</v>
      </c>
      <c r="V274">
        <f>Source!Y76</f>
        <v>2697.34</v>
      </c>
    </row>
    <row r="275" spans="1:26" ht="14.25" x14ac:dyDescent="0.2">
      <c r="A275" s="44"/>
      <c r="B275" s="45"/>
      <c r="C275" s="45" t="s">
        <v>548</v>
      </c>
      <c r="D275" s="28"/>
      <c r="E275" s="10"/>
      <c r="F275" s="29">
        <f>Source!AO76</f>
        <v>4.0999999999999996</v>
      </c>
      <c r="G275" s="30" t="str">
        <f>Source!DG76</f>
        <v/>
      </c>
      <c r="H275" s="29">
        <f>ROUND(Source!AF76*Source!I76, 2)</f>
        <v>344.4</v>
      </c>
      <c r="I275" s="30"/>
      <c r="J275" s="30">
        <f>IF(Source!BA76&lt;&gt; 0, Source!BA76, 1)</f>
        <v>19.579999999999998</v>
      </c>
      <c r="K275" s="29">
        <f>Source!S76</f>
        <v>6743.35</v>
      </c>
      <c r="L275" s="31"/>
      <c r="R275">
        <f>H275</f>
        <v>344.4</v>
      </c>
    </row>
    <row r="276" spans="1:26" ht="14.25" x14ac:dyDescent="0.2">
      <c r="A276" s="44"/>
      <c r="B276" s="45"/>
      <c r="C276" s="45" t="s">
        <v>550</v>
      </c>
      <c r="D276" s="28" t="s">
        <v>551</v>
      </c>
      <c r="E276" s="10">
        <f>Source!BZ76</f>
        <v>65</v>
      </c>
      <c r="F276" s="48"/>
      <c r="G276" s="30"/>
      <c r="H276" s="29">
        <f>SUM(S274:S278)</f>
        <v>223.86</v>
      </c>
      <c r="I276" s="33"/>
      <c r="J276" s="27">
        <f>Source!AT76</f>
        <v>65</v>
      </c>
      <c r="K276" s="29">
        <f>SUM(T274:T278)</f>
        <v>4383.18</v>
      </c>
      <c r="L276" s="31"/>
    </row>
    <row r="277" spans="1:26" ht="14.25" x14ac:dyDescent="0.2">
      <c r="A277" s="44"/>
      <c r="B277" s="45"/>
      <c r="C277" s="45" t="s">
        <v>552</v>
      </c>
      <c r="D277" s="28" t="s">
        <v>551</v>
      </c>
      <c r="E277" s="10">
        <f>Source!CA76</f>
        <v>40</v>
      </c>
      <c r="F277" s="48"/>
      <c r="G277" s="30"/>
      <c r="H277" s="29">
        <f>SUM(U274:U278)</f>
        <v>137.76</v>
      </c>
      <c r="I277" s="33"/>
      <c r="J277" s="27">
        <f>Source!AU76</f>
        <v>40</v>
      </c>
      <c r="K277" s="29">
        <f>SUM(V274:V278)</f>
        <v>2697.34</v>
      </c>
      <c r="L277" s="31"/>
    </row>
    <row r="278" spans="1:26" ht="14.25" x14ac:dyDescent="0.2">
      <c r="A278" s="46"/>
      <c r="B278" s="47"/>
      <c r="C278" s="47" t="s">
        <v>553</v>
      </c>
      <c r="D278" s="34" t="s">
        <v>554</v>
      </c>
      <c r="E278" s="35">
        <f>Source!AQ76</f>
        <v>0.32</v>
      </c>
      <c r="F278" s="36"/>
      <c r="G278" s="37" t="str">
        <f>Source!DI76</f>
        <v/>
      </c>
      <c r="H278" s="36"/>
      <c r="I278" s="37"/>
      <c r="J278" s="37"/>
      <c r="K278" s="36"/>
      <c r="L278" s="38">
        <f>Source!U76</f>
        <v>26.88</v>
      </c>
    </row>
    <row r="279" spans="1:26" ht="15" x14ac:dyDescent="0.25">
      <c r="G279" s="66">
        <f>H275+H276+H277</f>
        <v>706.02</v>
      </c>
      <c r="H279" s="66"/>
      <c r="J279" s="66">
        <f>K275+K276+K277</f>
        <v>13823.87</v>
      </c>
      <c r="K279" s="66"/>
      <c r="L279" s="39">
        <f>Source!U76</f>
        <v>26.88</v>
      </c>
      <c r="O279" s="23">
        <f>G279</f>
        <v>706.02</v>
      </c>
      <c r="P279" s="23">
        <f>J279</f>
        <v>13823.87</v>
      </c>
      <c r="Q279" s="23">
        <f>L279</f>
        <v>26.88</v>
      </c>
      <c r="W279">
        <f>IF(Source!BI76&lt;=1,H275+H276+H277, 0)</f>
        <v>0</v>
      </c>
      <c r="X279">
        <f>IF(Source!BI76=2,H275+H276+H277, 0)</f>
        <v>0</v>
      </c>
      <c r="Y279">
        <f>IF(Source!BI76=3,H275+H276+H277, 0)</f>
        <v>0</v>
      </c>
      <c r="Z279">
        <f>IF(Source!BI76=4,H275+H276+H277, 0)</f>
        <v>706.02</v>
      </c>
    </row>
    <row r="280" spans="1:26" ht="15" x14ac:dyDescent="0.25">
      <c r="A280" s="63" t="str">
        <f>CONCATENATE("Итого по локальной смете: ",IF(Source!G78&lt;&gt;"Новая локальная смета", Source!G78, ""))</f>
        <v xml:space="preserve">Итого по локальной смете: </v>
      </c>
      <c r="B280" s="63"/>
      <c r="C280" s="63"/>
      <c r="D280" s="63"/>
      <c r="E280" s="63"/>
      <c r="F280" s="63"/>
      <c r="G280" s="64">
        <f>SUM(O29:O279)</f>
        <v>455902.10000000003</v>
      </c>
      <c r="H280" s="64"/>
      <c r="I280" s="26"/>
      <c r="J280" s="64">
        <f>SUM(P29:P279)</f>
        <v>2169160.4900000002</v>
      </c>
      <c r="K280" s="64"/>
      <c r="L280" s="39">
        <f>SUM(Q29:Q279)</f>
        <v>706.35773840800005</v>
      </c>
    </row>
    <row r="281" spans="1:26" ht="15" x14ac:dyDescent="0.25">
      <c r="C281" s="63" t="str">
        <f>Source!H106</f>
        <v>Итого</v>
      </c>
      <c r="D281" s="63"/>
      <c r="E281" s="63"/>
      <c r="F281" s="63"/>
      <c r="G281" s="63"/>
      <c r="H281" s="63"/>
      <c r="I281" s="63"/>
      <c r="J281" s="64">
        <f>IF(Source!F106=0, "", Source!F106)</f>
        <v>2169160.4900000002</v>
      </c>
      <c r="K281" s="64"/>
    </row>
    <row r="282" spans="1:26" ht="14.25" x14ac:dyDescent="0.2">
      <c r="C282" s="68" t="str">
        <f>Source!H107</f>
        <v>НДС 20%</v>
      </c>
      <c r="D282" s="68"/>
      <c r="E282" s="68"/>
      <c r="F282" s="68"/>
      <c r="G282" s="68"/>
      <c r="H282" s="68"/>
      <c r="I282" s="68"/>
      <c r="J282" s="53">
        <f>IF(Source!F107=0, "", Source!F107)</f>
        <v>433832.1</v>
      </c>
      <c r="K282" s="53"/>
    </row>
    <row r="283" spans="1:26" ht="15" x14ac:dyDescent="0.25">
      <c r="C283" s="63" t="str">
        <f>Source!H108</f>
        <v>Всего</v>
      </c>
      <c r="D283" s="63"/>
      <c r="E283" s="63"/>
      <c r="F283" s="63"/>
      <c r="G283" s="63"/>
      <c r="H283" s="63"/>
      <c r="I283" s="63"/>
      <c r="J283" s="64">
        <f>IF(Source!F108=0, "", Source!F108)</f>
        <v>2602992.59</v>
      </c>
      <c r="K283" s="64"/>
    </row>
    <row r="285" spans="1:26" x14ac:dyDescent="0.2">
      <c r="C285" s="49"/>
      <c r="D285" s="49"/>
      <c r="E285" s="49"/>
      <c r="F285" s="49"/>
      <c r="G285" s="49"/>
      <c r="H285" s="49"/>
    </row>
    <row r="286" spans="1:26" ht="14.25" x14ac:dyDescent="0.2">
      <c r="A286" s="25" t="s">
        <v>573</v>
      </c>
      <c r="B286" s="25"/>
      <c r="C286" s="50"/>
      <c r="D286" s="51"/>
      <c r="E286" s="51"/>
      <c r="F286" s="51"/>
      <c r="G286" s="51"/>
      <c r="H286" s="51"/>
      <c r="I286" s="11" t="str">
        <f>IF(Source!AB12&lt;&gt;"", Source!AB12," ")</f>
        <v xml:space="preserve"> </v>
      </c>
      <c r="J286" s="11"/>
      <c r="K286" s="11"/>
      <c r="L286" s="11"/>
    </row>
    <row r="287" spans="1:26" ht="14.25" x14ac:dyDescent="0.2">
      <c r="A287" s="11"/>
      <c r="B287" s="11"/>
      <c r="C287" s="50"/>
      <c r="D287" s="65"/>
      <c r="E287" s="65"/>
      <c r="F287" s="65"/>
      <c r="G287" s="65"/>
      <c r="H287" s="65"/>
      <c r="I287" s="11"/>
      <c r="J287" s="11"/>
      <c r="K287" s="11"/>
      <c r="L287" s="11"/>
    </row>
    <row r="288" spans="1:26" ht="14.25" x14ac:dyDescent="0.2">
      <c r="A288" s="11"/>
      <c r="B288" s="11"/>
      <c r="C288" s="50"/>
      <c r="D288" s="51"/>
      <c r="E288" s="51"/>
      <c r="F288" s="51"/>
      <c r="G288" s="51"/>
      <c r="H288" s="51"/>
      <c r="I288" s="11"/>
      <c r="J288" s="11"/>
      <c r="K288" s="11"/>
      <c r="L288" s="11"/>
    </row>
    <row r="289" spans="1:12" ht="14.25" x14ac:dyDescent="0.2">
      <c r="A289" s="25" t="s">
        <v>573</v>
      </c>
      <c r="B289" s="25"/>
      <c r="C289" s="50"/>
      <c r="D289" s="51"/>
      <c r="E289" s="51"/>
      <c r="F289" s="51"/>
      <c r="G289" s="51"/>
      <c r="H289" s="51"/>
      <c r="I289" s="11" t="str">
        <f>IF(Source!AD12&lt;&gt;"", Source!AD12," ")</f>
        <v xml:space="preserve"> </v>
      </c>
      <c r="J289" s="11"/>
      <c r="K289" s="11"/>
      <c r="L289" s="11"/>
    </row>
    <row r="290" spans="1:12" ht="14.25" x14ac:dyDescent="0.2">
      <c r="A290" s="11"/>
      <c r="B290" s="11"/>
      <c r="C290" s="51"/>
      <c r="D290" s="65"/>
      <c r="E290" s="65"/>
      <c r="F290" s="65"/>
      <c r="G290" s="65"/>
      <c r="H290" s="65"/>
      <c r="I290" s="11"/>
      <c r="J290" s="11"/>
      <c r="K290" s="11"/>
      <c r="L290" s="11"/>
    </row>
  </sheetData>
  <mergeCells count="107">
    <mergeCell ref="G225:H225"/>
    <mergeCell ref="J214:K214"/>
    <mergeCell ref="G214:H214"/>
    <mergeCell ref="J202:K202"/>
    <mergeCell ref="G202:H202"/>
    <mergeCell ref="A280:F280"/>
    <mergeCell ref="J279:K279"/>
    <mergeCell ref="G279:H279"/>
    <mergeCell ref="J273:K273"/>
    <mergeCell ref="G273:H273"/>
    <mergeCell ref="J266:K266"/>
    <mergeCell ref="G266:H266"/>
    <mergeCell ref="G280:H280"/>
    <mergeCell ref="J280:K280"/>
    <mergeCell ref="D290:H290"/>
    <mergeCell ref="C24:F24"/>
    <mergeCell ref="G24:H24"/>
    <mergeCell ref="I24:J24"/>
    <mergeCell ref="K24:L24"/>
    <mergeCell ref="A26:L26"/>
    <mergeCell ref="C281:I281"/>
    <mergeCell ref="J281:K281"/>
    <mergeCell ref="G132:H132"/>
    <mergeCell ref="J121:K121"/>
    <mergeCell ref="G121:H121"/>
    <mergeCell ref="J99:K99"/>
    <mergeCell ref="G99:H99"/>
    <mergeCell ref="J88:K88"/>
    <mergeCell ref="G88:H88"/>
    <mergeCell ref="C282:I282"/>
    <mergeCell ref="J282:K282"/>
    <mergeCell ref="J44:K44"/>
    <mergeCell ref="G44:H44"/>
    <mergeCell ref="J77:K77"/>
    <mergeCell ref="G77:H77"/>
    <mergeCell ref="J67:K67"/>
    <mergeCell ref="G67:H67"/>
    <mergeCell ref="J57:K57"/>
    <mergeCell ref="D287:H287"/>
    <mergeCell ref="J36:K36"/>
    <mergeCell ref="G36:H36"/>
    <mergeCell ref="J236:K236"/>
    <mergeCell ref="G236:H236"/>
    <mergeCell ref="C22:F22"/>
    <mergeCell ref="G22:H22"/>
    <mergeCell ref="I22:J22"/>
    <mergeCell ref="K22:L22"/>
    <mergeCell ref="C23:F23"/>
    <mergeCell ref="G23:H23"/>
    <mergeCell ref="I23:J23"/>
    <mergeCell ref="K23:L23"/>
    <mergeCell ref="J157:K157"/>
    <mergeCell ref="G157:H157"/>
    <mergeCell ref="J143:K143"/>
    <mergeCell ref="G143:H143"/>
    <mergeCell ref="J132:K132"/>
    <mergeCell ref="J168:K168"/>
    <mergeCell ref="G168:H168"/>
    <mergeCell ref="G57:H57"/>
    <mergeCell ref="J110:K110"/>
    <mergeCell ref="G110:H110"/>
    <mergeCell ref="F55:G55"/>
    <mergeCell ref="C21:F21"/>
    <mergeCell ref="G21:H21"/>
    <mergeCell ref="I21:J21"/>
    <mergeCell ref="K21:L21"/>
    <mergeCell ref="C19:F19"/>
    <mergeCell ref="G19:H19"/>
    <mergeCell ref="I19:J19"/>
    <mergeCell ref="K19:L19"/>
    <mergeCell ref="C283:I283"/>
    <mergeCell ref="J283:K283"/>
    <mergeCell ref="F54:G54"/>
    <mergeCell ref="J50:K50"/>
    <mergeCell ref="G50:H50"/>
    <mergeCell ref="J260:K260"/>
    <mergeCell ref="G260:H260"/>
    <mergeCell ref="J254:K254"/>
    <mergeCell ref="J191:K191"/>
    <mergeCell ref="G191:H191"/>
    <mergeCell ref="J179:K179"/>
    <mergeCell ref="G179:H179"/>
    <mergeCell ref="G254:H254"/>
    <mergeCell ref="J248:K248"/>
    <mergeCell ref="G248:H248"/>
    <mergeCell ref="J225:K225"/>
    <mergeCell ref="B7:E7"/>
    <mergeCell ref="H7:L7"/>
    <mergeCell ref="B3:E3"/>
    <mergeCell ref="H3:L3"/>
    <mergeCell ref="B4:E4"/>
    <mergeCell ref="H4:L4"/>
    <mergeCell ref="B6:E6"/>
    <mergeCell ref="H6:L6"/>
    <mergeCell ref="C20:F20"/>
    <mergeCell ref="G20:H20"/>
    <mergeCell ref="I20:J20"/>
    <mergeCell ref="K20:L20"/>
    <mergeCell ref="C18:F18"/>
    <mergeCell ref="G18:H18"/>
    <mergeCell ref="I18:J18"/>
    <mergeCell ref="K18:L18"/>
    <mergeCell ref="B11:K11"/>
    <mergeCell ref="B12:K12"/>
    <mergeCell ref="B14:K14"/>
    <mergeCell ref="G17:H17"/>
    <mergeCell ref="I17:J17"/>
  </mergeCells>
  <pageMargins left="0.4" right="0.2" top="0.2" bottom="0.4" header="0.2" footer="0.2"/>
  <pageSetup paperSize="9" scale="58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13277</v>
      </c>
      <c r="M1">
        <v>10</v>
      </c>
      <c r="N1">
        <v>10</v>
      </c>
      <c r="O1">
        <v>1</v>
      </c>
      <c r="P1">
        <v>0</v>
      </c>
      <c r="Q1">
        <v>10</v>
      </c>
    </row>
    <row r="12" spans="1:133" x14ac:dyDescent="0.2">
      <c r="A12" s="1">
        <v>1</v>
      </c>
      <c r="B12" s="1">
        <v>168</v>
      </c>
      <c r="C12" s="1">
        <v>0</v>
      </c>
      <c r="D12" s="1">
        <f>ROW(A110)</f>
        <v>110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B110</f>
        <v>168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РОМАНОВ 2018 ГОД ДЕКАБРЬ</v>
      </c>
      <c r="H18" s="2"/>
      <c r="I18" s="2"/>
      <c r="J18" s="2"/>
      <c r="K18" s="2"/>
      <c r="L18" s="2"/>
      <c r="M18" s="2"/>
      <c r="N18" s="2"/>
      <c r="O18" s="2">
        <f t="shared" ref="O18:AT18" si="1">O110</f>
        <v>2069440.99</v>
      </c>
      <c r="P18" s="2">
        <f t="shared" si="1"/>
        <v>1979185.65</v>
      </c>
      <c r="Q18" s="2">
        <f t="shared" si="1"/>
        <v>14897.21</v>
      </c>
      <c r="R18" s="2">
        <f t="shared" si="1"/>
        <v>1480.96</v>
      </c>
      <c r="S18" s="2">
        <f t="shared" si="1"/>
        <v>75358.13</v>
      </c>
      <c r="T18" s="2">
        <f t="shared" si="1"/>
        <v>0</v>
      </c>
      <c r="U18" s="2">
        <f t="shared" si="1"/>
        <v>706.35773840800005</v>
      </c>
      <c r="V18" s="2">
        <f t="shared" si="1"/>
        <v>17.185914</v>
      </c>
      <c r="W18" s="2">
        <f t="shared" si="1"/>
        <v>0</v>
      </c>
      <c r="X18" s="2">
        <f t="shared" si="1"/>
        <v>60279.81</v>
      </c>
      <c r="Y18" s="2">
        <f t="shared" si="1"/>
        <v>39439.69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1159155.43</v>
      </c>
      <c r="AQ18" s="2">
        <f t="shared" si="1"/>
        <v>0</v>
      </c>
      <c r="AR18" s="2">
        <f t="shared" si="1"/>
        <v>2169160.4900000002</v>
      </c>
      <c r="AS18" s="2">
        <f t="shared" si="1"/>
        <v>92.82</v>
      </c>
      <c r="AT18" s="2">
        <f t="shared" si="1"/>
        <v>924292.05</v>
      </c>
      <c r="AU18" s="2">
        <f t="shared" ref="AU18:BZ18" si="2">AU110</f>
        <v>85620.19</v>
      </c>
      <c r="AV18" s="2">
        <f t="shared" si="2"/>
        <v>1979185.65</v>
      </c>
      <c r="AW18" s="2">
        <f t="shared" si="2"/>
        <v>820030.22</v>
      </c>
      <c r="AX18" s="2">
        <f t="shared" si="2"/>
        <v>0</v>
      </c>
      <c r="AY18" s="2">
        <f t="shared" si="2"/>
        <v>820030.22</v>
      </c>
      <c r="AZ18" s="2">
        <f t="shared" si="2"/>
        <v>1159155.43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CA110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DG110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EM110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FS110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ROW(A78)</f>
        <v>78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B78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O78</f>
        <v>2069440.99</v>
      </c>
      <c r="P22" s="2">
        <f t="shared" si="8"/>
        <v>1979185.65</v>
      </c>
      <c r="Q22" s="2">
        <f t="shared" si="8"/>
        <v>14897.21</v>
      </c>
      <c r="R22" s="2">
        <f t="shared" si="8"/>
        <v>1480.96</v>
      </c>
      <c r="S22" s="2">
        <f t="shared" si="8"/>
        <v>75358.13</v>
      </c>
      <c r="T22" s="2">
        <f t="shared" si="8"/>
        <v>0</v>
      </c>
      <c r="U22" s="2">
        <f t="shared" si="8"/>
        <v>706.35773840800005</v>
      </c>
      <c r="V22" s="2">
        <f t="shared" si="8"/>
        <v>17.185914</v>
      </c>
      <c r="W22" s="2">
        <f t="shared" si="8"/>
        <v>0</v>
      </c>
      <c r="X22" s="2">
        <f t="shared" si="8"/>
        <v>60279.81</v>
      </c>
      <c r="Y22" s="2">
        <f t="shared" si="8"/>
        <v>39439.69</v>
      </c>
      <c r="Z22" s="2">
        <f t="shared" si="8"/>
        <v>0</v>
      </c>
      <c r="AA22" s="2">
        <f t="shared" si="8"/>
        <v>0</v>
      </c>
      <c r="AB22" s="2">
        <f t="shared" si="8"/>
        <v>2069440.99</v>
      </c>
      <c r="AC22" s="2">
        <f t="shared" si="8"/>
        <v>1979185.65</v>
      </c>
      <c r="AD22" s="2">
        <f t="shared" si="8"/>
        <v>14897.21</v>
      </c>
      <c r="AE22" s="2">
        <f t="shared" si="8"/>
        <v>1480.96</v>
      </c>
      <c r="AF22" s="2">
        <f t="shared" si="8"/>
        <v>75358.13</v>
      </c>
      <c r="AG22" s="2">
        <f t="shared" si="8"/>
        <v>0</v>
      </c>
      <c r="AH22" s="2">
        <f t="shared" si="8"/>
        <v>706.35773840800005</v>
      </c>
      <c r="AI22" s="2">
        <f t="shared" si="8"/>
        <v>17.185914</v>
      </c>
      <c r="AJ22" s="2">
        <f t="shared" si="8"/>
        <v>0</v>
      </c>
      <c r="AK22" s="2">
        <f t="shared" si="8"/>
        <v>60279.81</v>
      </c>
      <c r="AL22" s="2">
        <f t="shared" si="8"/>
        <v>39439.69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1159155.43</v>
      </c>
      <c r="AQ22" s="2">
        <f t="shared" si="8"/>
        <v>0</v>
      </c>
      <c r="AR22" s="2">
        <f t="shared" si="8"/>
        <v>2169160.4900000002</v>
      </c>
      <c r="AS22" s="2">
        <f t="shared" si="8"/>
        <v>92.82</v>
      </c>
      <c r="AT22" s="2">
        <f t="shared" si="8"/>
        <v>924292.05</v>
      </c>
      <c r="AU22" s="2">
        <f t="shared" ref="AU22:BZ22" si="9">AU78</f>
        <v>85620.19</v>
      </c>
      <c r="AV22" s="2">
        <f t="shared" si="9"/>
        <v>1979185.65</v>
      </c>
      <c r="AW22" s="2">
        <f t="shared" si="9"/>
        <v>820030.22</v>
      </c>
      <c r="AX22" s="2">
        <f t="shared" si="9"/>
        <v>0</v>
      </c>
      <c r="AY22" s="2">
        <f t="shared" si="9"/>
        <v>820030.22</v>
      </c>
      <c r="AZ22" s="2">
        <f t="shared" si="9"/>
        <v>1159155.43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1159155.43</v>
      </c>
      <c r="BZ22" s="2">
        <f t="shared" si="9"/>
        <v>0</v>
      </c>
      <c r="CA22" s="2">
        <f t="shared" ref="CA22:DF22" si="10">CA78</f>
        <v>2169160.4900000002</v>
      </c>
      <c r="CB22" s="2">
        <f t="shared" si="10"/>
        <v>92.82</v>
      </c>
      <c r="CC22" s="2">
        <f t="shared" si="10"/>
        <v>924292.05</v>
      </c>
      <c r="CD22" s="2">
        <f t="shared" si="10"/>
        <v>85620.19</v>
      </c>
      <c r="CE22" s="2">
        <f t="shared" si="10"/>
        <v>1979185.65</v>
      </c>
      <c r="CF22" s="2">
        <f t="shared" si="10"/>
        <v>820030.22</v>
      </c>
      <c r="CG22" s="2">
        <f t="shared" si="10"/>
        <v>0</v>
      </c>
      <c r="CH22" s="2">
        <f t="shared" si="10"/>
        <v>820030.22</v>
      </c>
      <c r="CI22" s="2">
        <f t="shared" si="10"/>
        <v>1159155.43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DG78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EM78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FS78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C24">
        <f>ROW(SmtRes!A13)</f>
        <v>13</v>
      </c>
      <c r="D24">
        <f>ROW(EtalonRes!A13)</f>
        <v>13</v>
      </c>
      <c r="E24" t="s">
        <v>12</v>
      </c>
      <c r="F24" t="s">
        <v>13</v>
      </c>
      <c r="G24" t="s">
        <v>14</v>
      </c>
      <c r="H24" t="s">
        <v>15</v>
      </c>
      <c r="I24">
        <v>2</v>
      </c>
      <c r="J24">
        <v>0</v>
      </c>
      <c r="O24">
        <f t="shared" ref="O24:O55" si="14">ROUND(CP24,2)</f>
        <v>414.32</v>
      </c>
      <c r="P24">
        <f t="shared" ref="P24:P55" si="15">ROUND(CQ24*I24,2)</f>
        <v>0</v>
      </c>
      <c r="Q24">
        <f t="shared" ref="Q24:Q55" si="16">ROUND(CR24*I24,2)</f>
        <v>12.86</v>
      </c>
      <c r="R24">
        <f t="shared" ref="R24:R55" si="17">ROUND(CS24*I24,2)</f>
        <v>1.08</v>
      </c>
      <c r="S24">
        <f t="shared" ref="S24:S55" si="18">ROUND(CT24*I24,2)</f>
        <v>401.46</v>
      </c>
      <c r="T24">
        <f t="shared" ref="T24:T55" si="19">ROUND(CU24*I24,2)</f>
        <v>0</v>
      </c>
      <c r="U24">
        <f t="shared" ref="U24:U55" si="20">CV24*I24</f>
        <v>5.5679999999999996</v>
      </c>
      <c r="V24">
        <f t="shared" ref="V24:V55" si="21">CW24*I24</f>
        <v>1.2E-2</v>
      </c>
      <c r="W24">
        <f t="shared" ref="W24:W55" si="22">ROUND(CX24*I24,2)</f>
        <v>0</v>
      </c>
      <c r="X24">
        <f t="shared" ref="X24:X55" si="23">ROUND(CY24,2)</f>
        <v>382.41</v>
      </c>
      <c r="Y24">
        <f t="shared" ref="Y24:Y55" si="24">ROUND(CZ24,2)</f>
        <v>261.64999999999998</v>
      </c>
      <c r="AA24">
        <v>39682553</v>
      </c>
      <c r="AB24">
        <f t="shared" ref="AB24:AB55" si="25">ROUND((AC24+AD24+AF24),2)</f>
        <v>30.6</v>
      </c>
      <c r="AC24">
        <f>ROUND(((ES24*0)),2)</f>
        <v>0</v>
      </c>
      <c r="AD24">
        <f>ROUND(((((ET24*0.3))-((EU24*0.3)))+AE24),2)</f>
        <v>0.95</v>
      </c>
      <c r="AE24">
        <f t="shared" ref="AE24:AF26" si="26">ROUND(((EU24*0.3)),2)</f>
        <v>0.08</v>
      </c>
      <c r="AF24">
        <f t="shared" si="26"/>
        <v>29.65</v>
      </c>
      <c r="AG24">
        <f t="shared" ref="AG24:AG55" si="27">ROUND((AP24),2)</f>
        <v>0</v>
      </c>
      <c r="AH24">
        <f t="shared" ref="AH24:AI26" si="28">((EW24*0.3))</f>
        <v>2.7839999999999998</v>
      </c>
      <c r="AI24">
        <f t="shared" si="28"/>
        <v>6.0000000000000001E-3</v>
      </c>
      <c r="AJ24">
        <f t="shared" ref="AJ24:AJ55" si="29">(AS24)</f>
        <v>0</v>
      </c>
      <c r="AK24">
        <v>135.55000000000001</v>
      </c>
      <c r="AL24">
        <v>33.549999999999997</v>
      </c>
      <c r="AM24">
        <v>3.17</v>
      </c>
      <c r="AN24">
        <v>0.26</v>
      </c>
      <c r="AO24">
        <v>98.83</v>
      </c>
      <c r="AP24">
        <v>0</v>
      </c>
      <c r="AQ24">
        <v>9.2799999999999994</v>
      </c>
      <c r="AR24">
        <v>0.02</v>
      </c>
      <c r="AS24">
        <v>0</v>
      </c>
      <c r="AT24">
        <v>95</v>
      </c>
      <c r="AU24">
        <v>65</v>
      </c>
      <c r="AV24">
        <v>1</v>
      </c>
      <c r="AW24">
        <v>1</v>
      </c>
      <c r="AZ24">
        <v>6.77</v>
      </c>
      <c r="BA24">
        <v>6.77</v>
      </c>
      <c r="BB24">
        <v>6.77</v>
      </c>
      <c r="BC24">
        <v>6.77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2</v>
      </c>
      <c r="BJ24" t="s">
        <v>16</v>
      </c>
      <c r="BM24">
        <v>108001</v>
      </c>
      <c r="BN24">
        <v>0</v>
      </c>
      <c r="BO24" t="s">
        <v>3</v>
      </c>
      <c r="BP24">
        <v>0</v>
      </c>
      <c r="BQ24">
        <v>3</v>
      </c>
      <c r="BR24">
        <v>0</v>
      </c>
      <c r="BS24">
        <v>6.77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95</v>
      </c>
      <c r="CA24">
        <v>65</v>
      </c>
      <c r="CE24">
        <v>0</v>
      </c>
      <c r="CF24">
        <v>0</v>
      </c>
      <c r="CG24">
        <v>0</v>
      </c>
      <c r="CM24">
        <v>0</v>
      </c>
      <c r="CN24" t="s">
        <v>17</v>
      </c>
      <c r="CO24">
        <v>0</v>
      </c>
      <c r="CP24">
        <f t="shared" ref="CP24:CP55" si="30">(P24+Q24+S24)</f>
        <v>414.32</v>
      </c>
      <c r="CQ24">
        <f t="shared" ref="CQ24:CQ55" si="31">AC24*BC24</f>
        <v>0</v>
      </c>
      <c r="CR24">
        <f t="shared" ref="CR24:CR55" si="32">AD24*BB24</f>
        <v>6.4314999999999989</v>
      </c>
      <c r="CS24">
        <f t="shared" ref="CS24:CS55" si="33">AE24*BS24</f>
        <v>0.54159999999999997</v>
      </c>
      <c r="CT24">
        <f t="shared" ref="CT24:CT55" si="34">AF24*BA24</f>
        <v>200.73049999999998</v>
      </c>
      <c r="CU24">
        <f t="shared" ref="CU24:CU55" si="35">AG24</f>
        <v>0</v>
      </c>
      <c r="CV24">
        <f t="shared" ref="CV24:CV55" si="36">AH24</f>
        <v>2.7839999999999998</v>
      </c>
      <c r="CW24">
        <f t="shared" ref="CW24:CW55" si="37">AI24</f>
        <v>6.0000000000000001E-3</v>
      </c>
      <c r="CX24">
        <f t="shared" ref="CX24:CX55" si="38">AJ24</f>
        <v>0</v>
      </c>
      <c r="CY24">
        <f>(((S24+R24)*AT24)/100)</f>
        <v>382.41299999999995</v>
      </c>
      <c r="CZ24">
        <f>(((S24+R24)*AU24)/100)</f>
        <v>261.65100000000001</v>
      </c>
      <c r="DC24" t="s">
        <v>3</v>
      </c>
      <c r="DD24" t="s">
        <v>18</v>
      </c>
      <c r="DE24" t="s">
        <v>19</v>
      </c>
      <c r="DF24" t="s">
        <v>19</v>
      </c>
      <c r="DG24" t="s">
        <v>19</v>
      </c>
      <c r="DH24" t="s">
        <v>3</v>
      </c>
      <c r="DI24" t="s">
        <v>19</v>
      </c>
      <c r="DJ24" t="s">
        <v>19</v>
      </c>
      <c r="DK24" t="s">
        <v>3</v>
      </c>
      <c r="DL24" t="s">
        <v>3</v>
      </c>
      <c r="DM24" t="s">
        <v>3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15</v>
      </c>
      <c r="DW24" t="s">
        <v>15</v>
      </c>
      <c r="DX24">
        <v>1</v>
      </c>
      <c r="EE24">
        <v>39174386</v>
      </c>
      <c r="EF24">
        <v>3</v>
      </c>
      <c r="EG24" t="s">
        <v>20</v>
      </c>
      <c r="EH24">
        <v>0</v>
      </c>
      <c r="EI24" t="s">
        <v>3</v>
      </c>
      <c r="EJ24">
        <v>2</v>
      </c>
      <c r="EK24">
        <v>108001</v>
      </c>
      <c r="EL24" t="s">
        <v>21</v>
      </c>
      <c r="EM24" t="s">
        <v>22</v>
      </c>
      <c r="EO24" t="s">
        <v>23</v>
      </c>
      <c r="EQ24">
        <v>0</v>
      </c>
      <c r="ER24">
        <v>135.55000000000001</v>
      </c>
      <c r="ES24">
        <v>33.549999999999997</v>
      </c>
      <c r="ET24">
        <v>3.17</v>
      </c>
      <c r="EU24">
        <v>0.26</v>
      </c>
      <c r="EV24">
        <v>98.83</v>
      </c>
      <c r="EW24">
        <v>9.2799999999999994</v>
      </c>
      <c r="EX24">
        <v>0.02</v>
      </c>
      <c r="EY24">
        <v>0</v>
      </c>
      <c r="FQ24">
        <v>0</v>
      </c>
      <c r="FR24">
        <f t="shared" ref="FR24:FR55" si="39">ROUND(IF(AND(BH24=3,BI24=3),P24,0),2)</f>
        <v>0</v>
      </c>
      <c r="FS24">
        <v>0</v>
      </c>
      <c r="FX24">
        <v>95</v>
      </c>
      <c r="FY24">
        <v>65</v>
      </c>
      <c r="GA24" t="s">
        <v>3</v>
      </c>
      <c r="GD24">
        <v>1</v>
      </c>
      <c r="GF24">
        <v>-248884256</v>
      </c>
      <c r="GG24">
        <v>1</v>
      </c>
      <c r="GH24">
        <v>1</v>
      </c>
      <c r="GI24">
        <v>4</v>
      </c>
      <c r="GJ24">
        <v>0</v>
      </c>
      <c r="GK24">
        <v>0</v>
      </c>
      <c r="GL24">
        <f t="shared" ref="GL24:GL55" si="40">ROUND(IF(AND(BH24=3,BI24=3,FS24&lt;&gt;0),P24,0),2)</f>
        <v>0</v>
      </c>
      <c r="GM24">
        <f t="shared" ref="GM24:GM55" si="41">ROUND(O24+X24+Y24,2)+GX24</f>
        <v>1058.3800000000001</v>
      </c>
      <c r="GN24">
        <f t="shared" ref="GN24:GN55" si="42">IF(OR(BI24=0,BI24=1),ROUND(O24+X24+Y24,2),0)</f>
        <v>0</v>
      </c>
      <c r="GO24">
        <f t="shared" ref="GO24:GO55" si="43">IF(BI24=2,ROUND(O24+X24+Y24,2),0)</f>
        <v>1058.3800000000001</v>
      </c>
      <c r="GP24">
        <f t="shared" ref="GP24:GP55" si="44">IF(BI24=4,ROUND(O24+X24+Y24,2)+GX24,0)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55" si="45">ROUND((GT24),2)</f>
        <v>0</v>
      </c>
      <c r="GW24">
        <v>1</v>
      </c>
      <c r="GX24">
        <f t="shared" ref="GX24:GX55" si="46">ROUND(HC24*I24,2)</f>
        <v>0</v>
      </c>
      <c r="HA24">
        <v>0</v>
      </c>
      <c r="HB24">
        <v>0</v>
      </c>
      <c r="HC24">
        <f t="shared" ref="HC24:HC55" si="47">GV24*GW24</f>
        <v>0</v>
      </c>
      <c r="IK24">
        <v>0</v>
      </c>
    </row>
    <row r="25" spans="1:245" x14ac:dyDescent="0.2">
      <c r="A25">
        <v>17</v>
      </c>
      <c r="B25">
        <v>1</v>
      </c>
      <c r="C25">
        <f>ROW(SmtRes!A31)</f>
        <v>31</v>
      </c>
      <c r="D25">
        <f>ROW(EtalonRes!A31)</f>
        <v>31</v>
      </c>
      <c r="E25" t="s">
        <v>24</v>
      </c>
      <c r="F25" t="s">
        <v>25</v>
      </c>
      <c r="G25" t="s">
        <v>26</v>
      </c>
      <c r="H25" t="s">
        <v>15</v>
      </c>
      <c r="I25">
        <v>1</v>
      </c>
      <c r="J25">
        <v>0</v>
      </c>
      <c r="O25">
        <f t="shared" si="14"/>
        <v>106.36</v>
      </c>
      <c r="P25">
        <f t="shared" si="15"/>
        <v>0</v>
      </c>
      <c r="Q25">
        <f t="shared" si="16"/>
        <v>7.11</v>
      </c>
      <c r="R25">
        <f t="shared" si="17"/>
        <v>0.54</v>
      </c>
      <c r="S25">
        <f t="shared" si="18"/>
        <v>99.25</v>
      </c>
      <c r="T25">
        <f t="shared" si="19"/>
        <v>0</v>
      </c>
      <c r="U25">
        <f t="shared" si="20"/>
        <v>1.377</v>
      </c>
      <c r="V25">
        <f t="shared" si="21"/>
        <v>6.0000000000000001E-3</v>
      </c>
      <c r="W25">
        <f t="shared" si="22"/>
        <v>0</v>
      </c>
      <c r="X25">
        <f t="shared" si="23"/>
        <v>94.8</v>
      </c>
      <c r="Y25">
        <f t="shared" si="24"/>
        <v>64.86</v>
      </c>
      <c r="AA25">
        <v>39682553</v>
      </c>
      <c r="AB25">
        <f t="shared" si="25"/>
        <v>15.71</v>
      </c>
      <c r="AC25">
        <f>ROUND(((ES25*0)),2)</f>
        <v>0</v>
      </c>
      <c r="AD25">
        <f>ROUND(((((ET25*0.3))-((EU25*0.3)))+AE25),2)</f>
        <v>1.05</v>
      </c>
      <c r="AE25">
        <f t="shared" si="26"/>
        <v>0.08</v>
      </c>
      <c r="AF25">
        <f t="shared" si="26"/>
        <v>14.66</v>
      </c>
      <c r="AG25">
        <f t="shared" si="27"/>
        <v>0</v>
      </c>
      <c r="AH25">
        <f t="shared" si="28"/>
        <v>1.377</v>
      </c>
      <c r="AI25">
        <f t="shared" si="28"/>
        <v>6.0000000000000001E-3</v>
      </c>
      <c r="AJ25">
        <f t="shared" si="29"/>
        <v>0</v>
      </c>
      <c r="AK25">
        <v>119.2</v>
      </c>
      <c r="AL25">
        <v>66.84</v>
      </c>
      <c r="AM25">
        <v>3.48</v>
      </c>
      <c r="AN25">
        <v>0.26</v>
      </c>
      <c r="AO25">
        <v>48.88</v>
      </c>
      <c r="AP25">
        <v>0</v>
      </c>
      <c r="AQ25">
        <v>4.59</v>
      </c>
      <c r="AR25">
        <v>0.02</v>
      </c>
      <c r="AS25">
        <v>0</v>
      </c>
      <c r="AT25">
        <v>95</v>
      </c>
      <c r="AU25">
        <v>65</v>
      </c>
      <c r="AV25">
        <v>1</v>
      </c>
      <c r="AW25">
        <v>1</v>
      </c>
      <c r="AZ25">
        <v>6.77</v>
      </c>
      <c r="BA25">
        <v>6.77</v>
      </c>
      <c r="BB25">
        <v>6.77</v>
      </c>
      <c r="BC25">
        <v>6.77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27</v>
      </c>
      <c r="BM25">
        <v>108001</v>
      </c>
      <c r="BN25">
        <v>0</v>
      </c>
      <c r="BO25" t="s">
        <v>3</v>
      </c>
      <c r="BP25">
        <v>0</v>
      </c>
      <c r="BQ25">
        <v>3</v>
      </c>
      <c r="BR25">
        <v>0</v>
      </c>
      <c r="BS25">
        <v>6.77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E25">
        <v>0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30"/>
        <v>106.36</v>
      </c>
      <c r="CQ25">
        <f t="shared" si="31"/>
        <v>0</v>
      </c>
      <c r="CR25">
        <f t="shared" si="32"/>
        <v>7.1085000000000003</v>
      </c>
      <c r="CS25">
        <f t="shared" si="33"/>
        <v>0.54159999999999997</v>
      </c>
      <c r="CT25">
        <f t="shared" si="34"/>
        <v>99.248199999999997</v>
      </c>
      <c r="CU25">
        <f t="shared" si="35"/>
        <v>0</v>
      </c>
      <c r="CV25">
        <f t="shared" si="36"/>
        <v>1.377</v>
      </c>
      <c r="CW25">
        <f t="shared" si="37"/>
        <v>6.0000000000000001E-3</v>
      </c>
      <c r="CX25">
        <f t="shared" si="38"/>
        <v>0</v>
      </c>
      <c r="CY25">
        <f>(((S25+R25)*AT25)/100)</f>
        <v>94.800500000000014</v>
      </c>
      <c r="CZ25">
        <f>(((S25+R25)*AU25)/100)</f>
        <v>64.863500000000002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">
        <v>15</v>
      </c>
      <c r="DX25">
        <v>1</v>
      </c>
      <c r="EE25">
        <v>39174386</v>
      </c>
      <c r="EF25">
        <v>3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v>119.2</v>
      </c>
      <c r="ES25">
        <v>66.84</v>
      </c>
      <c r="ET25">
        <v>3.48</v>
      </c>
      <c r="EU25">
        <v>0.26</v>
      </c>
      <c r="EV25">
        <v>48.88</v>
      </c>
      <c r="EW25">
        <v>4.59</v>
      </c>
      <c r="EX25">
        <v>0.02</v>
      </c>
      <c r="EY25">
        <v>0</v>
      </c>
      <c r="FQ25">
        <v>0</v>
      </c>
      <c r="FR25">
        <f t="shared" si="39"/>
        <v>0</v>
      </c>
      <c r="FS25">
        <v>0</v>
      </c>
      <c r="FX25">
        <v>95</v>
      </c>
      <c r="FY25">
        <v>65</v>
      </c>
      <c r="GA25" t="s">
        <v>3</v>
      </c>
      <c r="GD25">
        <v>1</v>
      </c>
      <c r="GF25">
        <v>1832287015</v>
      </c>
      <c r="GG25">
        <v>1</v>
      </c>
      <c r="GH25">
        <v>1</v>
      </c>
      <c r="GI25">
        <v>4</v>
      </c>
      <c r="GJ25">
        <v>0</v>
      </c>
      <c r="GK25">
        <v>0</v>
      </c>
      <c r="GL25">
        <f t="shared" si="40"/>
        <v>0</v>
      </c>
      <c r="GM25">
        <f t="shared" si="41"/>
        <v>266.02</v>
      </c>
      <c r="GN25">
        <f t="shared" si="42"/>
        <v>0</v>
      </c>
      <c r="GO25">
        <f t="shared" si="43"/>
        <v>266.02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</v>
      </c>
      <c r="GX25">
        <f t="shared" si="46"/>
        <v>0</v>
      </c>
      <c r="HA25">
        <v>0</v>
      </c>
      <c r="HB25">
        <v>0</v>
      </c>
      <c r="HC25">
        <f t="shared" si="47"/>
        <v>0</v>
      </c>
      <c r="IK25">
        <v>0</v>
      </c>
    </row>
    <row r="26" spans="1:245" x14ac:dyDescent="0.2">
      <c r="A26">
        <v>17</v>
      </c>
      <c r="B26">
        <v>1</v>
      </c>
      <c r="C26">
        <f>ROW(SmtRes!A34)</f>
        <v>34</v>
      </c>
      <c r="D26">
        <f>ROW(EtalonRes!A34)</f>
        <v>34</v>
      </c>
      <c r="E26" t="s">
        <v>28</v>
      </c>
      <c r="F26" t="s">
        <v>29</v>
      </c>
      <c r="G26" t="s">
        <v>30</v>
      </c>
      <c r="H26" t="s">
        <v>15</v>
      </c>
      <c r="I26">
        <v>1</v>
      </c>
      <c r="J26">
        <v>0</v>
      </c>
      <c r="O26">
        <f t="shared" si="14"/>
        <v>10.49</v>
      </c>
      <c r="P26">
        <f t="shared" si="15"/>
        <v>0</v>
      </c>
      <c r="Q26">
        <f t="shared" si="16"/>
        <v>0</v>
      </c>
      <c r="R26">
        <f t="shared" si="17"/>
        <v>0</v>
      </c>
      <c r="S26">
        <f t="shared" si="18"/>
        <v>10.49</v>
      </c>
      <c r="T26">
        <f t="shared" si="19"/>
        <v>0</v>
      </c>
      <c r="U26">
        <f t="shared" si="20"/>
        <v>0.156</v>
      </c>
      <c r="V26">
        <f t="shared" si="21"/>
        <v>0</v>
      </c>
      <c r="W26">
        <f t="shared" si="22"/>
        <v>0</v>
      </c>
      <c r="X26">
        <f t="shared" si="23"/>
        <v>8.39</v>
      </c>
      <c r="Y26">
        <f t="shared" si="24"/>
        <v>6.29</v>
      </c>
      <c r="AA26">
        <v>39682553</v>
      </c>
      <c r="AB26">
        <f t="shared" si="25"/>
        <v>1.55</v>
      </c>
      <c r="AC26">
        <f>ROUND(((ES26*0)),2)</f>
        <v>0</v>
      </c>
      <c r="AD26">
        <f>ROUND(((((ET26*0.3))-((EU26*0.3)))+AE26),2)</f>
        <v>0</v>
      </c>
      <c r="AE26">
        <f t="shared" si="26"/>
        <v>0</v>
      </c>
      <c r="AF26">
        <f t="shared" si="26"/>
        <v>1.55</v>
      </c>
      <c r="AG26">
        <f t="shared" si="27"/>
        <v>0</v>
      </c>
      <c r="AH26">
        <f t="shared" si="28"/>
        <v>0.156</v>
      </c>
      <c r="AI26">
        <f t="shared" si="28"/>
        <v>0</v>
      </c>
      <c r="AJ26">
        <f t="shared" si="29"/>
        <v>0</v>
      </c>
      <c r="AK26">
        <v>6.25</v>
      </c>
      <c r="AL26">
        <v>1.0900000000000001</v>
      </c>
      <c r="AM26">
        <v>0</v>
      </c>
      <c r="AN26">
        <v>0</v>
      </c>
      <c r="AO26">
        <v>5.16</v>
      </c>
      <c r="AP26">
        <v>0</v>
      </c>
      <c r="AQ26">
        <v>0.52</v>
      </c>
      <c r="AR26">
        <v>0</v>
      </c>
      <c r="AS26">
        <v>0</v>
      </c>
      <c r="AT26">
        <v>80</v>
      </c>
      <c r="AU26">
        <v>60</v>
      </c>
      <c r="AV26">
        <v>1</v>
      </c>
      <c r="AW26">
        <v>1</v>
      </c>
      <c r="AZ26">
        <v>6.77</v>
      </c>
      <c r="BA26">
        <v>6.77</v>
      </c>
      <c r="BB26">
        <v>6.77</v>
      </c>
      <c r="BC26">
        <v>6.77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2</v>
      </c>
      <c r="BJ26" t="s">
        <v>31</v>
      </c>
      <c r="BM26">
        <v>111001</v>
      </c>
      <c r="BN26">
        <v>0</v>
      </c>
      <c r="BO26" t="s">
        <v>3</v>
      </c>
      <c r="BP26">
        <v>0</v>
      </c>
      <c r="BQ26">
        <v>3</v>
      </c>
      <c r="BR26">
        <v>0</v>
      </c>
      <c r="BS26">
        <v>6.77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80</v>
      </c>
      <c r="CA26">
        <v>60</v>
      </c>
      <c r="CE26">
        <v>0</v>
      </c>
      <c r="CF26">
        <v>0</v>
      </c>
      <c r="CG26">
        <v>0</v>
      </c>
      <c r="CM26">
        <v>0</v>
      </c>
      <c r="CN26" t="s">
        <v>17</v>
      </c>
      <c r="CO26">
        <v>0</v>
      </c>
      <c r="CP26">
        <f t="shared" si="30"/>
        <v>10.49</v>
      </c>
      <c r="CQ26">
        <f t="shared" si="31"/>
        <v>0</v>
      </c>
      <c r="CR26">
        <f t="shared" si="32"/>
        <v>0</v>
      </c>
      <c r="CS26">
        <f t="shared" si="33"/>
        <v>0</v>
      </c>
      <c r="CT26">
        <f t="shared" si="34"/>
        <v>10.493499999999999</v>
      </c>
      <c r="CU26">
        <f t="shared" si="35"/>
        <v>0</v>
      </c>
      <c r="CV26">
        <f t="shared" si="36"/>
        <v>0.156</v>
      </c>
      <c r="CW26">
        <f t="shared" si="37"/>
        <v>0</v>
      </c>
      <c r="CX26">
        <f t="shared" si="38"/>
        <v>0</v>
      </c>
      <c r="CY26">
        <f>(((S26+R26)*AT26)/100)</f>
        <v>8.3920000000000012</v>
      </c>
      <c r="CZ26">
        <f>(((S26+R26)*AU26)/100)</f>
        <v>6.2939999999999996</v>
      </c>
      <c r="DC26" t="s">
        <v>3</v>
      </c>
      <c r="DD26" t="s">
        <v>18</v>
      </c>
      <c r="DE26" t="s">
        <v>19</v>
      </c>
      <c r="DF26" t="s">
        <v>19</v>
      </c>
      <c r="DG26" t="s">
        <v>19</v>
      </c>
      <c r="DH26" t="s">
        <v>3</v>
      </c>
      <c r="DI26" t="s">
        <v>19</v>
      </c>
      <c r="DJ26" t="s">
        <v>19</v>
      </c>
      <c r="DK26" t="s">
        <v>3</v>
      </c>
      <c r="DL26" t="s">
        <v>3</v>
      </c>
      <c r="DM26" t="s">
        <v>3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15</v>
      </c>
      <c r="DW26" t="s">
        <v>15</v>
      </c>
      <c r="DX26">
        <v>1</v>
      </c>
      <c r="EE26">
        <v>39174392</v>
      </c>
      <c r="EF26">
        <v>3</v>
      </c>
      <c r="EG26" t="s">
        <v>20</v>
      </c>
      <c r="EH26">
        <v>0</v>
      </c>
      <c r="EI26" t="s">
        <v>3</v>
      </c>
      <c r="EJ26">
        <v>2</v>
      </c>
      <c r="EK26">
        <v>111001</v>
      </c>
      <c r="EL26" t="s">
        <v>32</v>
      </c>
      <c r="EM26" t="s">
        <v>33</v>
      </c>
      <c r="EO26" t="s">
        <v>23</v>
      </c>
      <c r="EQ26">
        <v>0</v>
      </c>
      <c r="ER26">
        <v>6.25</v>
      </c>
      <c r="ES26">
        <v>1.0900000000000001</v>
      </c>
      <c r="ET26">
        <v>0</v>
      </c>
      <c r="EU26">
        <v>0</v>
      </c>
      <c r="EV26">
        <v>5.16</v>
      </c>
      <c r="EW26">
        <v>0.52</v>
      </c>
      <c r="EX26">
        <v>0</v>
      </c>
      <c r="EY26">
        <v>0</v>
      </c>
      <c r="FQ26">
        <v>0</v>
      </c>
      <c r="FR26">
        <f t="shared" si="39"/>
        <v>0</v>
      </c>
      <c r="FS26">
        <v>0</v>
      </c>
      <c r="FX26">
        <v>80</v>
      </c>
      <c r="FY26">
        <v>60</v>
      </c>
      <c r="GA26" t="s">
        <v>3</v>
      </c>
      <c r="GD26">
        <v>1</v>
      </c>
      <c r="GF26">
        <v>-31147342</v>
      </c>
      <c r="GG26">
        <v>1</v>
      </c>
      <c r="GH26">
        <v>1</v>
      </c>
      <c r="GI26">
        <v>4</v>
      </c>
      <c r="GJ26">
        <v>0</v>
      </c>
      <c r="GK26">
        <v>0</v>
      </c>
      <c r="GL26">
        <f t="shared" si="40"/>
        <v>0</v>
      </c>
      <c r="GM26">
        <f t="shared" si="41"/>
        <v>25.17</v>
      </c>
      <c r="GN26">
        <f t="shared" si="42"/>
        <v>0</v>
      </c>
      <c r="GO26">
        <f t="shared" si="43"/>
        <v>25.17</v>
      </c>
      <c r="GP26">
        <f t="shared" si="44"/>
        <v>0</v>
      </c>
      <c r="GR26">
        <v>0</v>
      </c>
      <c r="GS26">
        <v>3</v>
      </c>
      <c r="GT26">
        <v>0</v>
      </c>
      <c r="GU26" t="s">
        <v>3</v>
      </c>
      <c r="GV26">
        <f t="shared" si="45"/>
        <v>0</v>
      </c>
      <c r="GW26">
        <v>1</v>
      </c>
      <c r="GX26">
        <f t="shared" si="46"/>
        <v>0</v>
      </c>
      <c r="HA26">
        <v>0</v>
      </c>
      <c r="HB26">
        <v>0</v>
      </c>
      <c r="HC26">
        <f t="shared" si="47"/>
        <v>0</v>
      </c>
      <c r="IK26">
        <v>0</v>
      </c>
    </row>
    <row r="27" spans="1:245" x14ac:dyDescent="0.2">
      <c r="A27">
        <v>17</v>
      </c>
      <c r="B27">
        <v>1</v>
      </c>
      <c r="C27">
        <f>ROW(SmtRes!A37)</f>
        <v>37</v>
      </c>
      <c r="D27">
        <f>ROW(EtalonRes!A37)</f>
        <v>37</v>
      </c>
      <c r="E27" t="s">
        <v>34</v>
      </c>
      <c r="F27" t="s">
        <v>35</v>
      </c>
      <c r="G27" t="s">
        <v>36</v>
      </c>
      <c r="H27" t="s">
        <v>37</v>
      </c>
      <c r="I27">
        <v>3.6450000000000003E-2</v>
      </c>
      <c r="J27">
        <v>0</v>
      </c>
      <c r="O27">
        <f t="shared" si="14"/>
        <v>49.52</v>
      </c>
      <c r="P27">
        <f t="shared" si="15"/>
        <v>0</v>
      </c>
      <c r="Q27">
        <f t="shared" si="16"/>
        <v>22.29</v>
      </c>
      <c r="R27">
        <f t="shared" si="17"/>
        <v>0</v>
      </c>
      <c r="S27">
        <f t="shared" si="18"/>
        <v>27.23</v>
      </c>
      <c r="T27">
        <f t="shared" si="19"/>
        <v>0</v>
      </c>
      <c r="U27">
        <f t="shared" si="20"/>
        <v>0.44833500000000004</v>
      </c>
      <c r="V27">
        <f t="shared" si="21"/>
        <v>0</v>
      </c>
      <c r="W27">
        <f t="shared" si="22"/>
        <v>0</v>
      </c>
      <c r="X27">
        <f t="shared" si="23"/>
        <v>26.96</v>
      </c>
      <c r="Y27">
        <f t="shared" si="24"/>
        <v>16.34</v>
      </c>
      <c r="AA27">
        <v>39682553</v>
      </c>
      <c r="AB27">
        <f t="shared" si="25"/>
        <v>200.65</v>
      </c>
      <c r="AC27">
        <f t="shared" ref="AC27:AC58" si="48">ROUND((ES27),2)</f>
        <v>0</v>
      </c>
      <c r="AD27">
        <f>ROUND((((ET27)-(EU27))+AE27),2)</f>
        <v>90.32</v>
      </c>
      <c r="AE27">
        <f>ROUND((EU27),2)</f>
        <v>0</v>
      </c>
      <c r="AF27">
        <f>ROUND((EV27),2)</f>
        <v>110.33</v>
      </c>
      <c r="AG27">
        <f t="shared" si="27"/>
        <v>0</v>
      </c>
      <c r="AH27">
        <f>(EW27)</f>
        <v>12.3</v>
      </c>
      <c r="AI27">
        <f>(EX27)</f>
        <v>0</v>
      </c>
      <c r="AJ27">
        <f t="shared" si="29"/>
        <v>0</v>
      </c>
      <c r="AK27">
        <v>200.65</v>
      </c>
      <c r="AL27">
        <v>0</v>
      </c>
      <c r="AM27">
        <v>90.32</v>
      </c>
      <c r="AN27">
        <v>0</v>
      </c>
      <c r="AO27">
        <v>110.33</v>
      </c>
      <c r="AP27">
        <v>0</v>
      </c>
      <c r="AQ27">
        <v>12.3</v>
      </c>
      <c r="AR27">
        <v>0</v>
      </c>
      <c r="AS27">
        <v>0</v>
      </c>
      <c r="AT27">
        <v>99</v>
      </c>
      <c r="AU27">
        <v>60</v>
      </c>
      <c r="AV27">
        <v>1</v>
      </c>
      <c r="AW27">
        <v>1</v>
      </c>
      <c r="AZ27">
        <v>6.77</v>
      </c>
      <c r="BA27">
        <v>6.77</v>
      </c>
      <c r="BB27">
        <v>6.77</v>
      </c>
      <c r="BC27">
        <v>6.77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38</v>
      </c>
      <c r="BM27">
        <v>46001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v>6.77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110</v>
      </c>
      <c r="CA27">
        <v>70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0"/>
        <v>49.519999999999996</v>
      </c>
      <c r="CQ27">
        <f t="shared" si="31"/>
        <v>0</v>
      </c>
      <c r="CR27">
        <f t="shared" si="32"/>
        <v>611.46639999999991</v>
      </c>
      <c r="CS27">
        <f t="shared" si="33"/>
        <v>0</v>
      </c>
      <c r="CT27">
        <f t="shared" si="34"/>
        <v>746.93409999999994</v>
      </c>
      <c r="CU27">
        <f t="shared" si="35"/>
        <v>0</v>
      </c>
      <c r="CV27">
        <f t="shared" si="36"/>
        <v>12.3</v>
      </c>
      <c r="CW27">
        <f t="shared" si="37"/>
        <v>0</v>
      </c>
      <c r="CX27">
        <f t="shared" si="38"/>
        <v>0</v>
      </c>
      <c r="CY27">
        <f>(((S27+R27)*AT27)/100)</f>
        <v>26.957699999999999</v>
      </c>
      <c r="CZ27">
        <f>(((S27+R27)*AU27)/100)</f>
        <v>16.338000000000001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37</v>
      </c>
      <c r="DW27" t="s">
        <v>37</v>
      </c>
      <c r="DX27">
        <v>1</v>
      </c>
      <c r="EE27">
        <v>39174571</v>
      </c>
      <c r="EF27">
        <v>2</v>
      </c>
      <c r="EG27" t="s">
        <v>39</v>
      </c>
      <c r="EH27">
        <v>0</v>
      </c>
      <c r="EI27" t="s">
        <v>3</v>
      </c>
      <c r="EJ27">
        <v>1</v>
      </c>
      <c r="EK27">
        <v>46001</v>
      </c>
      <c r="EL27" t="s">
        <v>40</v>
      </c>
      <c r="EM27" t="s">
        <v>41</v>
      </c>
      <c r="EO27" t="s">
        <v>3</v>
      </c>
      <c r="EQ27">
        <v>0</v>
      </c>
      <c r="ER27">
        <v>200.65</v>
      </c>
      <c r="ES27">
        <v>0</v>
      </c>
      <c r="ET27">
        <v>90.32</v>
      </c>
      <c r="EU27">
        <v>0</v>
      </c>
      <c r="EV27">
        <v>110.33</v>
      </c>
      <c r="EW27">
        <v>12.3</v>
      </c>
      <c r="EX27">
        <v>0</v>
      </c>
      <c r="EY27">
        <v>0</v>
      </c>
      <c r="FQ27">
        <v>0</v>
      </c>
      <c r="FR27">
        <f t="shared" si="39"/>
        <v>0</v>
      </c>
      <c r="FS27">
        <v>0</v>
      </c>
      <c r="FT27" t="s">
        <v>42</v>
      </c>
      <c r="FU27" t="s">
        <v>43</v>
      </c>
      <c r="FX27">
        <v>99</v>
      </c>
      <c r="FY27">
        <v>59.5</v>
      </c>
      <c r="GA27" t="s">
        <v>3</v>
      </c>
      <c r="GD27">
        <v>1</v>
      </c>
      <c r="GF27">
        <v>-498811953</v>
      </c>
      <c r="GG27">
        <v>1</v>
      </c>
      <c r="GH27">
        <v>1</v>
      </c>
      <c r="GI27">
        <v>4</v>
      </c>
      <c r="GJ27">
        <v>0</v>
      </c>
      <c r="GK27">
        <v>0</v>
      </c>
      <c r="GL27">
        <f t="shared" si="40"/>
        <v>0</v>
      </c>
      <c r="GM27">
        <f t="shared" si="41"/>
        <v>92.82</v>
      </c>
      <c r="GN27">
        <f t="shared" si="42"/>
        <v>92.82</v>
      </c>
      <c r="GO27">
        <f t="shared" si="43"/>
        <v>0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HC27">
        <f t="shared" si="47"/>
        <v>0</v>
      </c>
      <c r="IK27">
        <v>0</v>
      </c>
    </row>
    <row r="28" spans="1:245" x14ac:dyDescent="0.2">
      <c r="A28">
        <v>17</v>
      </c>
      <c r="B28">
        <v>1</v>
      </c>
      <c r="C28">
        <f>ROW(SmtRes!A52)</f>
        <v>52</v>
      </c>
      <c r="D28">
        <f>ROW(EtalonRes!A51)</f>
        <v>51</v>
      </c>
      <c r="E28" t="s">
        <v>44</v>
      </c>
      <c r="F28" t="s">
        <v>45</v>
      </c>
      <c r="G28" t="s">
        <v>46</v>
      </c>
      <c r="H28" t="s">
        <v>47</v>
      </c>
      <c r="I28">
        <v>1.68</v>
      </c>
      <c r="J28">
        <v>0</v>
      </c>
      <c r="O28">
        <f t="shared" si="14"/>
        <v>23925.16</v>
      </c>
      <c r="P28">
        <f t="shared" si="15"/>
        <v>13525.14</v>
      </c>
      <c r="Q28">
        <f t="shared" si="16"/>
        <v>6790.15</v>
      </c>
      <c r="R28">
        <f t="shared" si="17"/>
        <v>650.67999999999995</v>
      </c>
      <c r="S28">
        <f t="shared" si="18"/>
        <v>3609.87</v>
      </c>
      <c r="T28">
        <f t="shared" si="19"/>
        <v>0</v>
      </c>
      <c r="U28">
        <f t="shared" si="20"/>
        <v>53.751599999999996</v>
      </c>
      <c r="V28">
        <f t="shared" si="21"/>
        <v>7.2576000000000001</v>
      </c>
      <c r="W28">
        <f t="shared" si="22"/>
        <v>0</v>
      </c>
      <c r="X28">
        <f t="shared" si="23"/>
        <v>4047.52</v>
      </c>
      <c r="Y28">
        <f t="shared" si="24"/>
        <v>2769.36</v>
      </c>
      <c r="AA28">
        <v>39682553</v>
      </c>
      <c r="AB28">
        <f t="shared" si="25"/>
        <v>2103.5700000000002</v>
      </c>
      <c r="AC28">
        <f t="shared" si="48"/>
        <v>1189.17</v>
      </c>
      <c r="AD28">
        <f>ROUND(((((ET28*1.35))-((EU28*1.35)))+AE28),2)</f>
        <v>597.01</v>
      </c>
      <c r="AE28">
        <f>ROUND(((EU28*1.35)),2)</f>
        <v>57.21</v>
      </c>
      <c r="AF28">
        <f>ROUND(((EV28*1.35)),2)</f>
        <v>317.39</v>
      </c>
      <c r="AG28">
        <f t="shared" si="27"/>
        <v>0</v>
      </c>
      <c r="AH28">
        <f>((EW28*1.35))</f>
        <v>31.995000000000001</v>
      </c>
      <c r="AI28">
        <f>((EX28*1.35))</f>
        <v>4.32</v>
      </c>
      <c r="AJ28">
        <f t="shared" si="29"/>
        <v>0</v>
      </c>
      <c r="AK28">
        <v>1866.5</v>
      </c>
      <c r="AL28">
        <v>1189.17</v>
      </c>
      <c r="AM28">
        <v>442.23</v>
      </c>
      <c r="AN28">
        <v>42.38</v>
      </c>
      <c r="AO28">
        <v>235.1</v>
      </c>
      <c r="AP28">
        <v>0</v>
      </c>
      <c r="AQ28">
        <v>23.7</v>
      </c>
      <c r="AR28">
        <v>3.2</v>
      </c>
      <c r="AS28">
        <v>0</v>
      </c>
      <c r="AT28">
        <v>95</v>
      </c>
      <c r="AU28">
        <v>65</v>
      </c>
      <c r="AV28">
        <v>1</v>
      </c>
      <c r="AW28">
        <v>1</v>
      </c>
      <c r="AZ28">
        <v>6.77</v>
      </c>
      <c r="BA28">
        <v>6.77</v>
      </c>
      <c r="BB28">
        <v>6.77</v>
      </c>
      <c r="BC28">
        <v>6.77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48</v>
      </c>
      <c r="BM28">
        <v>108001</v>
      </c>
      <c r="BN28">
        <v>0</v>
      </c>
      <c r="BO28" t="s">
        <v>3</v>
      </c>
      <c r="BP28">
        <v>0</v>
      </c>
      <c r="BQ28">
        <v>3</v>
      </c>
      <c r="BR28">
        <v>0</v>
      </c>
      <c r="BS28">
        <v>6.77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95</v>
      </c>
      <c r="CA28">
        <v>65</v>
      </c>
      <c r="CE28">
        <v>0</v>
      </c>
      <c r="CF28">
        <v>0</v>
      </c>
      <c r="CG28">
        <v>0</v>
      </c>
      <c r="CM28">
        <v>0</v>
      </c>
      <c r="CN28" t="s">
        <v>523</v>
      </c>
      <c r="CO28">
        <v>0</v>
      </c>
      <c r="CP28">
        <f t="shared" si="30"/>
        <v>23925.16</v>
      </c>
      <c r="CQ28">
        <f t="shared" si="31"/>
        <v>8050.6809000000003</v>
      </c>
      <c r="CR28">
        <f t="shared" si="32"/>
        <v>4041.7576999999997</v>
      </c>
      <c r="CS28">
        <f t="shared" si="33"/>
        <v>387.31169999999997</v>
      </c>
      <c r="CT28">
        <f t="shared" si="34"/>
        <v>2148.7302999999997</v>
      </c>
      <c r="CU28">
        <f t="shared" si="35"/>
        <v>0</v>
      </c>
      <c r="CV28">
        <f t="shared" si="36"/>
        <v>31.995000000000001</v>
      </c>
      <c r="CW28">
        <f t="shared" si="37"/>
        <v>4.32</v>
      </c>
      <c r="CX28">
        <f t="shared" si="38"/>
        <v>0</v>
      </c>
      <c r="CY28">
        <f>(((S28+R28)*AT28)/100)</f>
        <v>4047.5225</v>
      </c>
      <c r="CZ28">
        <f>(((S28+R28)*AU28)/100)</f>
        <v>2769.3575000000001</v>
      </c>
      <c r="DC28" t="s">
        <v>3</v>
      </c>
      <c r="DD28" t="s">
        <v>3</v>
      </c>
      <c r="DE28" t="s">
        <v>49</v>
      </c>
      <c r="DF28" t="s">
        <v>49</v>
      </c>
      <c r="DG28" t="s">
        <v>49</v>
      </c>
      <c r="DH28" t="s">
        <v>3</v>
      </c>
      <c r="DI28" t="s">
        <v>49</v>
      </c>
      <c r="DJ28" t="s">
        <v>49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1003</v>
      </c>
      <c r="DV28" t="s">
        <v>47</v>
      </c>
      <c r="DW28" t="s">
        <v>47</v>
      </c>
      <c r="DX28">
        <v>1</v>
      </c>
      <c r="EE28">
        <v>39174386</v>
      </c>
      <c r="EF28">
        <v>3</v>
      </c>
      <c r="EG28" t="s">
        <v>20</v>
      </c>
      <c r="EH28">
        <v>0</v>
      </c>
      <c r="EI28" t="s">
        <v>3</v>
      </c>
      <c r="EJ28">
        <v>2</v>
      </c>
      <c r="EK28">
        <v>108001</v>
      </c>
      <c r="EL28" t="s">
        <v>21</v>
      </c>
      <c r="EM28" t="s">
        <v>22</v>
      </c>
      <c r="EO28" t="s">
        <v>50</v>
      </c>
      <c r="EQ28">
        <v>0</v>
      </c>
      <c r="ER28">
        <v>1866.5</v>
      </c>
      <c r="ES28">
        <v>1189.17</v>
      </c>
      <c r="ET28">
        <v>442.23</v>
      </c>
      <c r="EU28">
        <v>42.38</v>
      </c>
      <c r="EV28">
        <v>235.1</v>
      </c>
      <c r="EW28">
        <v>23.7</v>
      </c>
      <c r="EX28">
        <v>3.2</v>
      </c>
      <c r="EY28">
        <v>0</v>
      </c>
      <c r="FQ28">
        <v>0</v>
      </c>
      <c r="FR28">
        <f t="shared" si="39"/>
        <v>0</v>
      </c>
      <c r="FS28">
        <v>0</v>
      </c>
      <c r="FX28">
        <v>95</v>
      </c>
      <c r="FY28">
        <v>65</v>
      </c>
      <c r="GA28" t="s">
        <v>3</v>
      </c>
      <c r="GD28">
        <v>1</v>
      </c>
      <c r="GF28">
        <v>2037742791</v>
      </c>
      <c r="GG28">
        <v>1</v>
      </c>
      <c r="GH28">
        <v>1</v>
      </c>
      <c r="GI28">
        <v>4</v>
      </c>
      <c r="GJ28">
        <v>0</v>
      </c>
      <c r="GK28">
        <v>0</v>
      </c>
      <c r="GL28">
        <f t="shared" si="40"/>
        <v>0</v>
      </c>
      <c r="GM28">
        <f t="shared" si="41"/>
        <v>30742.04</v>
      </c>
      <c r="GN28">
        <f t="shared" si="42"/>
        <v>0</v>
      </c>
      <c r="GO28">
        <f t="shared" si="43"/>
        <v>30742.04</v>
      </c>
      <c r="GP28">
        <f t="shared" si="44"/>
        <v>0</v>
      </c>
      <c r="GR28">
        <v>0</v>
      </c>
      <c r="GS28">
        <v>3</v>
      </c>
      <c r="GT28">
        <v>0</v>
      </c>
      <c r="GU28" t="s">
        <v>3</v>
      </c>
      <c r="GV28">
        <f t="shared" si="45"/>
        <v>0</v>
      </c>
      <c r="GW28">
        <v>1</v>
      </c>
      <c r="GX28">
        <f t="shared" si="46"/>
        <v>0</v>
      </c>
      <c r="HA28">
        <v>0</v>
      </c>
      <c r="HB28">
        <v>0</v>
      </c>
      <c r="HC28">
        <f t="shared" si="47"/>
        <v>0</v>
      </c>
      <c r="IK28">
        <v>0</v>
      </c>
    </row>
    <row r="29" spans="1:245" x14ac:dyDescent="0.2">
      <c r="A29">
        <v>18</v>
      </c>
      <c r="B29">
        <v>1</v>
      </c>
      <c r="C29">
        <v>52</v>
      </c>
      <c r="E29" t="s">
        <v>51</v>
      </c>
      <c r="F29" t="s">
        <v>52</v>
      </c>
      <c r="G29" t="s">
        <v>53</v>
      </c>
      <c r="H29" t="s">
        <v>54</v>
      </c>
      <c r="I29">
        <f>I28*J29</f>
        <v>2</v>
      </c>
      <c r="J29">
        <v>1.1904761904761905</v>
      </c>
      <c r="O29">
        <f t="shared" si="14"/>
        <v>964939.13</v>
      </c>
      <c r="P29">
        <f t="shared" si="15"/>
        <v>964939.13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39682553</v>
      </c>
      <c r="AB29">
        <f t="shared" si="25"/>
        <v>131105.85999999999</v>
      </c>
      <c r="AC29">
        <f t="shared" si="48"/>
        <v>131105.85999999999</v>
      </c>
      <c r="AD29">
        <f>ROUND((((ET29)-(EU29))+AE29),2)</f>
        <v>0</v>
      </c>
      <c r="AE29">
        <f>ROUND((EU29),2)</f>
        <v>0</v>
      </c>
      <c r="AF29">
        <f>ROUND((EV29),2)</f>
        <v>0</v>
      </c>
      <c r="AG29">
        <f t="shared" si="27"/>
        <v>0</v>
      </c>
      <c r="AH29">
        <f>(EW29)</f>
        <v>0</v>
      </c>
      <c r="AI29">
        <f>(EX29)</f>
        <v>0</v>
      </c>
      <c r="AJ29">
        <f t="shared" si="29"/>
        <v>0</v>
      </c>
      <c r="AK29">
        <v>131105.85999999999</v>
      </c>
      <c r="AL29">
        <v>131105.85999999999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3.68</v>
      </c>
      <c r="BA29">
        <v>1</v>
      </c>
      <c r="BB29">
        <v>1</v>
      </c>
      <c r="BC29">
        <v>3.68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3</v>
      </c>
      <c r="BJ29" t="s">
        <v>3</v>
      </c>
      <c r="BM29">
        <v>100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0"/>
        <v>964939.13</v>
      </c>
      <c r="CQ29">
        <f t="shared" si="31"/>
        <v>482469.56479999999</v>
      </c>
      <c r="CR29">
        <f t="shared" si="32"/>
        <v>0</v>
      </c>
      <c r="CS29">
        <f t="shared" si="33"/>
        <v>0</v>
      </c>
      <c r="CT29">
        <f t="shared" si="34"/>
        <v>0</v>
      </c>
      <c r="CU29">
        <f t="shared" si="35"/>
        <v>0</v>
      </c>
      <c r="CV29">
        <f t="shared" si="36"/>
        <v>0</v>
      </c>
      <c r="CW29">
        <f t="shared" si="37"/>
        <v>0</v>
      </c>
      <c r="CX29">
        <f t="shared" si="38"/>
        <v>0</v>
      </c>
      <c r="CY29">
        <f>0</f>
        <v>0</v>
      </c>
      <c r="CZ29">
        <f>0</f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54</v>
      </c>
      <c r="DW29" t="s">
        <v>54</v>
      </c>
      <c r="DX29">
        <v>1</v>
      </c>
      <c r="EE29">
        <v>39174671</v>
      </c>
      <c r="EF29">
        <v>5</v>
      </c>
      <c r="EG29" t="s">
        <v>55</v>
      </c>
      <c r="EH29">
        <v>0</v>
      </c>
      <c r="EI29" t="s">
        <v>3</v>
      </c>
      <c r="EJ29">
        <v>3</v>
      </c>
      <c r="EK29">
        <v>100</v>
      </c>
      <c r="EL29" t="s">
        <v>56</v>
      </c>
      <c r="EM29" t="s">
        <v>57</v>
      </c>
      <c r="EO29" t="s">
        <v>3</v>
      </c>
      <c r="EQ29">
        <v>0</v>
      </c>
      <c r="ER29">
        <v>131105.85999999999</v>
      </c>
      <c r="ES29">
        <v>131105.85999999999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1</v>
      </c>
      <c r="FD29">
        <v>18</v>
      </c>
      <c r="FF29">
        <v>569314.06999999995</v>
      </c>
      <c r="FQ29">
        <v>0</v>
      </c>
      <c r="FR29">
        <f t="shared" si="39"/>
        <v>964939.13</v>
      </c>
      <c r="FS29">
        <v>0</v>
      </c>
      <c r="FX29">
        <v>95</v>
      </c>
      <c r="FY29">
        <v>65</v>
      </c>
      <c r="GA29" t="s">
        <v>58</v>
      </c>
      <c r="GD29">
        <v>1</v>
      </c>
      <c r="GF29">
        <v>1774170261</v>
      </c>
      <c r="GG29">
        <v>1</v>
      </c>
      <c r="GH29">
        <v>3</v>
      </c>
      <c r="GI29">
        <v>4</v>
      </c>
      <c r="GJ29">
        <v>0</v>
      </c>
      <c r="GK29">
        <v>0</v>
      </c>
      <c r="GL29">
        <f t="shared" si="40"/>
        <v>0</v>
      </c>
      <c r="GM29">
        <f t="shared" si="41"/>
        <v>964939.13</v>
      </c>
      <c r="GN29">
        <f t="shared" si="42"/>
        <v>0</v>
      </c>
      <c r="GO29">
        <f t="shared" si="43"/>
        <v>0</v>
      </c>
      <c r="GP29">
        <f t="shared" si="44"/>
        <v>0</v>
      </c>
      <c r="GR29">
        <v>1</v>
      </c>
      <c r="GS29">
        <v>1</v>
      </c>
      <c r="GT29">
        <v>0</v>
      </c>
      <c r="GU29" t="s">
        <v>3</v>
      </c>
      <c r="GV29">
        <f t="shared" si="45"/>
        <v>0</v>
      </c>
      <c r="GW29">
        <v>1</v>
      </c>
      <c r="GX29">
        <f t="shared" si="46"/>
        <v>0</v>
      </c>
      <c r="HA29">
        <v>0</v>
      </c>
      <c r="HB29">
        <v>0</v>
      </c>
      <c r="HC29">
        <f t="shared" si="47"/>
        <v>0</v>
      </c>
      <c r="IK29">
        <v>0</v>
      </c>
    </row>
    <row r="30" spans="1:245" x14ac:dyDescent="0.2">
      <c r="A30">
        <v>17</v>
      </c>
      <c r="B30">
        <v>1</v>
      </c>
      <c r="C30">
        <f>ROW(SmtRes!A63)</f>
        <v>63</v>
      </c>
      <c r="D30">
        <f>ROW(EtalonRes!A61)</f>
        <v>61</v>
      </c>
      <c r="E30" t="s">
        <v>59</v>
      </c>
      <c r="F30" t="s">
        <v>60</v>
      </c>
      <c r="G30" t="s">
        <v>61</v>
      </c>
      <c r="H30" t="s">
        <v>15</v>
      </c>
      <c r="I30">
        <v>1</v>
      </c>
      <c r="J30">
        <v>0</v>
      </c>
      <c r="O30">
        <f t="shared" si="14"/>
        <v>1627.71</v>
      </c>
      <c r="P30">
        <f t="shared" si="15"/>
        <v>1197.95</v>
      </c>
      <c r="Q30">
        <f t="shared" si="16"/>
        <v>219.48</v>
      </c>
      <c r="R30">
        <f t="shared" si="17"/>
        <v>22.95</v>
      </c>
      <c r="S30">
        <f t="shared" si="18"/>
        <v>210.28</v>
      </c>
      <c r="T30">
        <f t="shared" si="19"/>
        <v>0</v>
      </c>
      <c r="U30">
        <f t="shared" si="20"/>
        <v>3.1320000000000001</v>
      </c>
      <c r="V30">
        <f t="shared" si="21"/>
        <v>0.27</v>
      </c>
      <c r="W30">
        <f t="shared" si="22"/>
        <v>0</v>
      </c>
      <c r="X30">
        <f t="shared" si="23"/>
        <v>221.57</v>
      </c>
      <c r="Y30">
        <f t="shared" si="24"/>
        <v>151.6</v>
      </c>
      <c r="AA30">
        <v>39682553</v>
      </c>
      <c r="AB30">
        <f t="shared" si="25"/>
        <v>240.43</v>
      </c>
      <c r="AC30">
        <f t="shared" si="48"/>
        <v>176.95</v>
      </c>
      <c r="AD30">
        <f>ROUND(((((ET30*1.35))-((EU30*1.35)))+AE30),2)</f>
        <v>32.42</v>
      </c>
      <c r="AE30">
        <f>ROUND(((EU30*1.35)),2)</f>
        <v>3.39</v>
      </c>
      <c r="AF30">
        <f>ROUND(((EV30*1.35)),2)</f>
        <v>31.06</v>
      </c>
      <c r="AG30">
        <f t="shared" si="27"/>
        <v>0</v>
      </c>
      <c r="AH30">
        <f>((EW30*1.35))</f>
        <v>3.1320000000000001</v>
      </c>
      <c r="AI30">
        <f>((EX30*1.35))</f>
        <v>0.27</v>
      </c>
      <c r="AJ30">
        <f t="shared" si="29"/>
        <v>0</v>
      </c>
      <c r="AK30">
        <v>223.97</v>
      </c>
      <c r="AL30">
        <v>176.95</v>
      </c>
      <c r="AM30">
        <v>24.01</v>
      </c>
      <c r="AN30">
        <v>2.5099999999999998</v>
      </c>
      <c r="AO30">
        <v>23.01</v>
      </c>
      <c r="AP30">
        <v>0</v>
      </c>
      <c r="AQ30">
        <v>2.3199999999999998</v>
      </c>
      <c r="AR30">
        <v>0.2</v>
      </c>
      <c r="AS30">
        <v>0</v>
      </c>
      <c r="AT30">
        <v>95</v>
      </c>
      <c r="AU30">
        <v>65</v>
      </c>
      <c r="AV30">
        <v>1</v>
      </c>
      <c r="AW30">
        <v>1</v>
      </c>
      <c r="AZ30">
        <v>6.77</v>
      </c>
      <c r="BA30">
        <v>6.77</v>
      </c>
      <c r="BB30">
        <v>6.77</v>
      </c>
      <c r="BC30">
        <v>6.77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62</v>
      </c>
      <c r="BM30">
        <v>108001</v>
      </c>
      <c r="BN30">
        <v>0</v>
      </c>
      <c r="BO30" t="s">
        <v>3</v>
      </c>
      <c r="BP30">
        <v>0</v>
      </c>
      <c r="BQ30">
        <v>3</v>
      </c>
      <c r="BR30">
        <v>0</v>
      </c>
      <c r="BS30">
        <v>6.77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95</v>
      </c>
      <c r="CA30">
        <v>65</v>
      </c>
      <c r="CE30">
        <v>0</v>
      </c>
      <c r="CF30">
        <v>0</v>
      </c>
      <c r="CG30">
        <v>0</v>
      </c>
      <c r="CM30">
        <v>0</v>
      </c>
      <c r="CN30" t="s">
        <v>523</v>
      </c>
      <c r="CO30">
        <v>0</v>
      </c>
      <c r="CP30">
        <f t="shared" si="30"/>
        <v>1627.71</v>
      </c>
      <c r="CQ30">
        <f t="shared" si="31"/>
        <v>1197.9514999999999</v>
      </c>
      <c r="CR30">
        <f t="shared" si="32"/>
        <v>219.48339999999999</v>
      </c>
      <c r="CS30">
        <f t="shared" si="33"/>
        <v>22.950299999999999</v>
      </c>
      <c r="CT30">
        <f t="shared" si="34"/>
        <v>210.27619999999999</v>
      </c>
      <c r="CU30">
        <f t="shared" si="35"/>
        <v>0</v>
      </c>
      <c r="CV30">
        <f t="shared" si="36"/>
        <v>3.1320000000000001</v>
      </c>
      <c r="CW30">
        <f t="shared" si="37"/>
        <v>0.27</v>
      </c>
      <c r="CX30">
        <f t="shared" si="38"/>
        <v>0</v>
      </c>
      <c r="CY30">
        <f>(((S30+R30)*AT30)/100)</f>
        <v>221.56849999999997</v>
      </c>
      <c r="CZ30">
        <f>(((S30+R30)*AU30)/100)</f>
        <v>151.59949999999998</v>
      </c>
      <c r="DC30" t="s">
        <v>3</v>
      </c>
      <c r="DD30" t="s">
        <v>3</v>
      </c>
      <c r="DE30" t="s">
        <v>49</v>
      </c>
      <c r="DF30" t="s">
        <v>49</v>
      </c>
      <c r="DG30" t="s">
        <v>49</v>
      </c>
      <c r="DH30" t="s">
        <v>3</v>
      </c>
      <c r="DI30" t="s">
        <v>49</v>
      </c>
      <c r="DJ30" t="s">
        <v>49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15</v>
      </c>
      <c r="DW30" t="s">
        <v>15</v>
      </c>
      <c r="DX30">
        <v>1</v>
      </c>
      <c r="EE30">
        <v>39174386</v>
      </c>
      <c r="EF30">
        <v>3</v>
      </c>
      <c r="EG30" t="s">
        <v>20</v>
      </c>
      <c r="EH30">
        <v>0</v>
      </c>
      <c r="EI30" t="s">
        <v>3</v>
      </c>
      <c r="EJ30">
        <v>2</v>
      </c>
      <c r="EK30">
        <v>108001</v>
      </c>
      <c r="EL30" t="s">
        <v>21</v>
      </c>
      <c r="EM30" t="s">
        <v>22</v>
      </c>
      <c r="EO30" t="s">
        <v>50</v>
      </c>
      <c r="EQ30">
        <v>0</v>
      </c>
      <c r="ER30">
        <v>223.97</v>
      </c>
      <c r="ES30">
        <v>176.95</v>
      </c>
      <c r="ET30">
        <v>24.01</v>
      </c>
      <c r="EU30">
        <v>2.5099999999999998</v>
      </c>
      <c r="EV30">
        <v>23.01</v>
      </c>
      <c r="EW30">
        <v>2.3199999999999998</v>
      </c>
      <c r="EX30">
        <v>0.2</v>
      </c>
      <c r="EY30">
        <v>0</v>
      </c>
      <c r="FQ30">
        <v>0</v>
      </c>
      <c r="FR30">
        <f t="shared" si="39"/>
        <v>0</v>
      </c>
      <c r="FS30">
        <v>0</v>
      </c>
      <c r="FX30">
        <v>95</v>
      </c>
      <c r="FY30">
        <v>65</v>
      </c>
      <c r="GA30" t="s">
        <v>3</v>
      </c>
      <c r="GD30">
        <v>1</v>
      </c>
      <c r="GF30">
        <v>241388103</v>
      </c>
      <c r="GG30">
        <v>1</v>
      </c>
      <c r="GH30">
        <v>1</v>
      </c>
      <c r="GI30">
        <v>4</v>
      </c>
      <c r="GJ30">
        <v>0</v>
      </c>
      <c r="GK30">
        <v>0</v>
      </c>
      <c r="GL30">
        <f t="shared" si="40"/>
        <v>0</v>
      </c>
      <c r="GM30">
        <f t="shared" si="41"/>
        <v>2000.88</v>
      </c>
      <c r="GN30">
        <f t="shared" si="42"/>
        <v>0</v>
      </c>
      <c r="GO30">
        <f t="shared" si="43"/>
        <v>2000.88</v>
      </c>
      <c r="GP30">
        <f t="shared" si="44"/>
        <v>0</v>
      </c>
      <c r="GR30">
        <v>0</v>
      </c>
      <c r="GS30">
        <v>3</v>
      </c>
      <c r="GT30">
        <v>0</v>
      </c>
      <c r="GU30" t="s">
        <v>3</v>
      </c>
      <c r="GV30">
        <f t="shared" si="45"/>
        <v>0</v>
      </c>
      <c r="GW30">
        <v>1</v>
      </c>
      <c r="GX30">
        <f t="shared" si="46"/>
        <v>0</v>
      </c>
      <c r="HA30">
        <v>0</v>
      </c>
      <c r="HB30">
        <v>0</v>
      </c>
      <c r="HC30">
        <f t="shared" si="47"/>
        <v>0</v>
      </c>
      <c r="IK30">
        <v>0</v>
      </c>
    </row>
    <row r="31" spans="1:245" x14ac:dyDescent="0.2">
      <c r="A31">
        <v>18</v>
      </c>
      <c r="B31">
        <v>1</v>
      </c>
      <c r="C31">
        <v>63</v>
      </c>
      <c r="E31" t="s">
        <v>63</v>
      </c>
      <c r="F31" t="s">
        <v>64</v>
      </c>
      <c r="G31" t="s">
        <v>65</v>
      </c>
      <c r="H31" t="s">
        <v>15</v>
      </c>
      <c r="I31">
        <f>I30*J31</f>
        <v>1</v>
      </c>
      <c r="J31">
        <v>1</v>
      </c>
      <c r="O31">
        <f t="shared" si="14"/>
        <v>4358.41</v>
      </c>
      <c r="P31">
        <f t="shared" si="15"/>
        <v>4358.41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39682553</v>
      </c>
      <c r="AB31">
        <f t="shared" si="25"/>
        <v>1184.3499999999999</v>
      </c>
      <c r="AC31">
        <f t="shared" si="48"/>
        <v>1184.3499999999999</v>
      </c>
      <c r="AD31">
        <f>ROUND((((ET31)-(EU31))+AE31),2)</f>
        <v>0</v>
      </c>
      <c r="AE31">
        <f>ROUND((EU31),2)</f>
        <v>0</v>
      </c>
      <c r="AF31">
        <f>ROUND((EV31),2)</f>
        <v>0</v>
      </c>
      <c r="AG31">
        <f t="shared" si="27"/>
        <v>0</v>
      </c>
      <c r="AH31">
        <f>(EW31)</f>
        <v>0</v>
      </c>
      <c r="AI31">
        <f>(EX31)</f>
        <v>0</v>
      </c>
      <c r="AJ31">
        <f t="shared" si="29"/>
        <v>0</v>
      </c>
      <c r="AK31">
        <v>1184.3499999999999</v>
      </c>
      <c r="AL31">
        <v>1184.3499999999999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3.68</v>
      </c>
      <c r="BA31">
        <v>1</v>
      </c>
      <c r="BB31">
        <v>1</v>
      </c>
      <c r="BC31">
        <v>3.68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3</v>
      </c>
      <c r="BJ31" t="s">
        <v>3</v>
      </c>
      <c r="BM31">
        <v>100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0"/>
        <v>4358.41</v>
      </c>
      <c r="CQ31">
        <f t="shared" si="31"/>
        <v>4358.4079999999994</v>
      </c>
      <c r="CR31">
        <f t="shared" si="32"/>
        <v>0</v>
      </c>
      <c r="CS31">
        <f t="shared" si="33"/>
        <v>0</v>
      </c>
      <c r="CT31">
        <f t="shared" si="34"/>
        <v>0</v>
      </c>
      <c r="CU31">
        <f t="shared" si="35"/>
        <v>0</v>
      </c>
      <c r="CV31">
        <f t="shared" si="36"/>
        <v>0</v>
      </c>
      <c r="CW31">
        <f t="shared" si="37"/>
        <v>0</v>
      </c>
      <c r="CX31">
        <f t="shared" si="38"/>
        <v>0</v>
      </c>
      <c r="CY31">
        <f>0</f>
        <v>0</v>
      </c>
      <c r="CZ31">
        <f>0</f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15</v>
      </c>
      <c r="DW31" t="s">
        <v>15</v>
      </c>
      <c r="DX31">
        <v>1</v>
      </c>
      <c r="EE31">
        <v>39174671</v>
      </c>
      <c r="EF31">
        <v>5</v>
      </c>
      <c r="EG31" t="s">
        <v>55</v>
      </c>
      <c r="EH31">
        <v>0</v>
      </c>
      <c r="EI31" t="s">
        <v>3</v>
      </c>
      <c r="EJ31">
        <v>3</v>
      </c>
      <c r="EK31">
        <v>100</v>
      </c>
      <c r="EL31" t="s">
        <v>56</v>
      </c>
      <c r="EM31" t="s">
        <v>57</v>
      </c>
      <c r="EO31" t="s">
        <v>3</v>
      </c>
      <c r="EQ31">
        <v>0</v>
      </c>
      <c r="ER31">
        <v>1184.3499999999999</v>
      </c>
      <c r="ES31">
        <v>1184.3499999999999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1</v>
      </c>
      <c r="FD31">
        <v>18</v>
      </c>
      <c r="FF31">
        <v>5142.91</v>
      </c>
      <c r="FQ31">
        <v>0</v>
      </c>
      <c r="FR31">
        <f t="shared" si="39"/>
        <v>4358.41</v>
      </c>
      <c r="FS31">
        <v>0</v>
      </c>
      <c r="FX31">
        <v>95</v>
      </c>
      <c r="FY31">
        <v>65</v>
      </c>
      <c r="GA31" t="s">
        <v>66</v>
      </c>
      <c r="GD31">
        <v>1</v>
      </c>
      <c r="GF31">
        <v>-718044321</v>
      </c>
      <c r="GG31">
        <v>1</v>
      </c>
      <c r="GH31">
        <v>3</v>
      </c>
      <c r="GI31">
        <v>4</v>
      </c>
      <c r="GJ31">
        <v>0</v>
      </c>
      <c r="GK31">
        <v>0</v>
      </c>
      <c r="GL31">
        <f t="shared" si="40"/>
        <v>0</v>
      </c>
      <c r="GM31">
        <f t="shared" si="41"/>
        <v>4358.41</v>
      </c>
      <c r="GN31">
        <f t="shared" si="42"/>
        <v>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3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HC31">
        <f t="shared" si="47"/>
        <v>0</v>
      </c>
      <c r="IK31">
        <v>0</v>
      </c>
    </row>
    <row r="32" spans="1:245" x14ac:dyDescent="0.2">
      <c r="A32">
        <v>17</v>
      </c>
      <c r="B32">
        <v>1</v>
      </c>
      <c r="C32">
        <f>ROW(SmtRes!A71)</f>
        <v>71</v>
      </c>
      <c r="D32">
        <f>ROW(EtalonRes!A69)</f>
        <v>69</v>
      </c>
      <c r="E32" t="s">
        <v>67</v>
      </c>
      <c r="F32" t="s">
        <v>68</v>
      </c>
      <c r="G32" t="s">
        <v>69</v>
      </c>
      <c r="H32" t="s">
        <v>70</v>
      </c>
      <c r="I32">
        <f>ROUND(5/100,9)</f>
        <v>0.05</v>
      </c>
      <c r="J32">
        <v>0</v>
      </c>
      <c r="O32">
        <f t="shared" si="14"/>
        <v>226.53</v>
      </c>
      <c r="P32">
        <f t="shared" si="15"/>
        <v>33.51</v>
      </c>
      <c r="Q32">
        <f t="shared" si="16"/>
        <v>75.45</v>
      </c>
      <c r="R32">
        <f t="shared" si="17"/>
        <v>8.4700000000000006</v>
      </c>
      <c r="S32">
        <f t="shared" si="18"/>
        <v>117.57</v>
      </c>
      <c r="T32">
        <f t="shared" si="19"/>
        <v>0</v>
      </c>
      <c r="U32">
        <f t="shared" si="20"/>
        <v>1.5660000000000001</v>
      </c>
      <c r="V32">
        <f t="shared" si="21"/>
        <v>0.12420000000000003</v>
      </c>
      <c r="W32">
        <f t="shared" si="22"/>
        <v>0</v>
      </c>
      <c r="X32">
        <f t="shared" si="23"/>
        <v>100.83</v>
      </c>
      <c r="Y32">
        <f t="shared" si="24"/>
        <v>75.62</v>
      </c>
      <c r="AA32">
        <v>39682553</v>
      </c>
      <c r="AB32">
        <f t="shared" si="25"/>
        <v>669.25</v>
      </c>
      <c r="AC32">
        <f t="shared" si="48"/>
        <v>99.01</v>
      </c>
      <c r="AD32">
        <f>ROUND(((((ET32*1.35))-((EU32*1.35)))+AE32),2)</f>
        <v>222.9</v>
      </c>
      <c r="AE32">
        <f>ROUND(((EU32*1.35)),2)</f>
        <v>25.03</v>
      </c>
      <c r="AF32">
        <f>ROUND(((EV32*1.35)),2)</f>
        <v>347.34</v>
      </c>
      <c r="AG32">
        <f t="shared" si="27"/>
        <v>0</v>
      </c>
      <c r="AH32">
        <f>((EW32*1.35))</f>
        <v>31.32</v>
      </c>
      <c r="AI32">
        <f>((EX32*1.35))</f>
        <v>2.4840000000000004</v>
      </c>
      <c r="AJ32">
        <f t="shared" si="29"/>
        <v>0</v>
      </c>
      <c r="AK32">
        <v>521.41</v>
      </c>
      <c r="AL32">
        <v>99.01</v>
      </c>
      <c r="AM32">
        <v>165.11</v>
      </c>
      <c r="AN32">
        <v>18.54</v>
      </c>
      <c r="AO32">
        <v>257.29000000000002</v>
      </c>
      <c r="AP32">
        <v>0</v>
      </c>
      <c r="AQ32">
        <v>23.2</v>
      </c>
      <c r="AR32">
        <v>1.84</v>
      </c>
      <c r="AS32">
        <v>0</v>
      </c>
      <c r="AT32">
        <v>80</v>
      </c>
      <c r="AU32">
        <v>60</v>
      </c>
      <c r="AV32">
        <v>1</v>
      </c>
      <c r="AW32">
        <v>1</v>
      </c>
      <c r="AZ32">
        <v>6.77</v>
      </c>
      <c r="BA32">
        <v>6.77</v>
      </c>
      <c r="BB32">
        <v>6.77</v>
      </c>
      <c r="BC32">
        <v>6.77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71</v>
      </c>
      <c r="BM32">
        <v>111003</v>
      </c>
      <c r="BN32">
        <v>0</v>
      </c>
      <c r="BO32" t="s">
        <v>3</v>
      </c>
      <c r="BP32">
        <v>0</v>
      </c>
      <c r="BQ32">
        <v>3</v>
      </c>
      <c r="BR32">
        <v>0</v>
      </c>
      <c r="BS32">
        <v>6.77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80</v>
      </c>
      <c r="CA32">
        <v>60</v>
      </c>
      <c r="CE32">
        <v>0</v>
      </c>
      <c r="CF32">
        <v>0</v>
      </c>
      <c r="CG32">
        <v>0</v>
      </c>
      <c r="CM32">
        <v>0</v>
      </c>
      <c r="CN32" t="s">
        <v>523</v>
      </c>
      <c r="CO32">
        <v>0</v>
      </c>
      <c r="CP32">
        <f t="shared" si="30"/>
        <v>226.53</v>
      </c>
      <c r="CQ32">
        <f t="shared" si="31"/>
        <v>670.29769999999996</v>
      </c>
      <c r="CR32">
        <f t="shared" si="32"/>
        <v>1509.0329999999999</v>
      </c>
      <c r="CS32">
        <f t="shared" si="33"/>
        <v>169.45310000000001</v>
      </c>
      <c r="CT32">
        <f t="shared" si="34"/>
        <v>2351.4917999999998</v>
      </c>
      <c r="CU32">
        <f t="shared" si="35"/>
        <v>0</v>
      </c>
      <c r="CV32">
        <f t="shared" si="36"/>
        <v>31.32</v>
      </c>
      <c r="CW32">
        <f t="shared" si="37"/>
        <v>2.4840000000000004</v>
      </c>
      <c r="CX32">
        <f t="shared" si="38"/>
        <v>0</v>
      </c>
      <c r="CY32">
        <f t="shared" ref="CY32:CY50" si="49">(((S32+R32)*AT32)/100)</f>
        <v>100.83199999999999</v>
      </c>
      <c r="CZ32">
        <f t="shared" ref="CZ32:CZ50" si="50">(((S32+R32)*AU32)/100)</f>
        <v>75.623999999999995</v>
      </c>
      <c r="DC32" t="s">
        <v>3</v>
      </c>
      <c r="DD32" t="s">
        <v>3</v>
      </c>
      <c r="DE32" t="s">
        <v>49</v>
      </c>
      <c r="DF32" t="s">
        <v>49</v>
      </c>
      <c r="DG32" t="s">
        <v>49</v>
      </c>
      <c r="DH32" t="s">
        <v>3</v>
      </c>
      <c r="DI32" t="s">
        <v>49</v>
      </c>
      <c r="DJ32" t="s">
        <v>49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1003</v>
      </c>
      <c r="DV32" t="s">
        <v>70</v>
      </c>
      <c r="DW32" t="s">
        <v>70</v>
      </c>
      <c r="DX32">
        <v>100</v>
      </c>
      <c r="EE32">
        <v>39174394</v>
      </c>
      <c r="EF32">
        <v>3</v>
      </c>
      <c r="EG32" t="s">
        <v>20</v>
      </c>
      <c r="EH32">
        <v>0</v>
      </c>
      <c r="EI32" t="s">
        <v>3</v>
      </c>
      <c r="EJ32">
        <v>2</v>
      </c>
      <c r="EK32">
        <v>111003</v>
      </c>
      <c r="EL32" t="s">
        <v>72</v>
      </c>
      <c r="EM32" t="s">
        <v>33</v>
      </c>
      <c r="EO32" t="s">
        <v>50</v>
      </c>
      <c r="EQ32">
        <v>0</v>
      </c>
      <c r="ER32">
        <v>521.41</v>
      </c>
      <c r="ES32">
        <v>99.01</v>
      </c>
      <c r="ET32">
        <v>165.11</v>
      </c>
      <c r="EU32">
        <v>18.54</v>
      </c>
      <c r="EV32">
        <v>257.29000000000002</v>
      </c>
      <c r="EW32">
        <v>23.2</v>
      </c>
      <c r="EX32">
        <v>1.84</v>
      </c>
      <c r="EY32">
        <v>0</v>
      </c>
      <c r="FQ32">
        <v>0</v>
      </c>
      <c r="FR32">
        <f t="shared" si="39"/>
        <v>0</v>
      </c>
      <c r="FS32">
        <v>0</v>
      </c>
      <c r="FX32">
        <v>80</v>
      </c>
      <c r="FY32">
        <v>60</v>
      </c>
      <c r="GA32" t="s">
        <v>3</v>
      </c>
      <c r="GD32">
        <v>1</v>
      </c>
      <c r="GF32">
        <v>-1521218191</v>
      </c>
      <c r="GG32">
        <v>1</v>
      </c>
      <c r="GH32">
        <v>1</v>
      </c>
      <c r="GI32">
        <v>4</v>
      </c>
      <c r="GJ32">
        <v>0</v>
      </c>
      <c r="GK32">
        <v>0</v>
      </c>
      <c r="GL32">
        <f t="shared" si="40"/>
        <v>0</v>
      </c>
      <c r="GM32">
        <f t="shared" si="41"/>
        <v>402.98</v>
      </c>
      <c r="GN32">
        <f t="shared" si="42"/>
        <v>0</v>
      </c>
      <c r="GO32">
        <f t="shared" si="43"/>
        <v>402.98</v>
      </c>
      <c r="GP32">
        <f t="shared" si="44"/>
        <v>0</v>
      </c>
      <c r="GR32">
        <v>0</v>
      </c>
      <c r="GS32">
        <v>3</v>
      </c>
      <c r="GT32">
        <v>0</v>
      </c>
      <c r="GU32" t="s">
        <v>3</v>
      </c>
      <c r="GV32">
        <f t="shared" si="45"/>
        <v>0</v>
      </c>
      <c r="GW32">
        <v>1</v>
      </c>
      <c r="GX32">
        <f t="shared" si="46"/>
        <v>0</v>
      </c>
      <c r="HA32">
        <v>0</v>
      </c>
      <c r="HB32">
        <v>0</v>
      </c>
      <c r="HC32">
        <f t="shared" si="47"/>
        <v>0</v>
      </c>
      <c r="IK32">
        <v>0</v>
      </c>
    </row>
    <row r="33" spans="1:245" x14ac:dyDescent="0.2">
      <c r="A33">
        <v>18</v>
      </c>
      <c r="B33">
        <v>1</v>
      </c>
      <c r="C33">
        <v>71</v>
      </c>
      <c r="E33" t="s">
        <v>73</v>
      </c>
      <c r="F33" t="s">
        <v>74</v>
      </c>
      <c r="G33" t="s">
        <v>75</v>
      </c>
      <c r="H33" t="s">
        <v>15</v>
      </c>
      <c r="I33">
        <f>I32*J33</f>
        <v>5</v>
      </c>
      <c r="J33">
        <v>100</v>
      </c>
      <c r="O33">
        <f t="shared" si="14"/>
        <v>254.89</v>
      </c>
      <c r="P33">
        <f t="shared" si="15"/>
        <v>254.89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39682553</v>
      </c>
      <c r="AB33">
        <f t="shared" si="25"/>
        <v>7.53</v>
      </c>
      <c r="AC33">
        <f t="shared" si="48"/>
        <v>7.53</v>
      </c>
      <c r="AD33">
        <f>ROUND((((ET33)-(EU33))+AE33),2)</f>
        <v>0</v>
      </c>
      <c r="AE33">
        <f>ROUND((EU33),2)</f>
        <v>0</v>
      </c>
      <c r="AF33">
        <f>ROUND((EV33),2)</f>
        <v>0</v>
      </c>
      <c r="AG33">
        <f t="shared" si="27"/>
        <v>0</v>
      </c>
      <c r="AH33">
        <f>(EW33)</f>
        <v>0</v>
      </c>
      <c r="AI33">
        <f>(EX33)</f>
        <v>0</v>
      </c>
      <c r="AJ33">
        <f t="shared" si="29"/>
        <v>0</v>
      </c>
      <c r="AK33">
        <v>7.53</v>
      </c>
      <c r="AL33">
        <v>7.53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80</v>
      </c>
      <c r="AU33">
        <v>60</v>
      </c>
      <c r="AV33">
        <v>1</v>
      </c>
      <c r="AW33">
        <v>1</v>
      </c>
      <c r="AZ33">
        <v>6.77</v>
      </c>
      <c r="BA33">
        <v>1</v>
      </c>
      <c r="BB33">
        <v>1</v>
      </c>
      <c r="BC33">
        <v>6.77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2</v>
      </c>
      <c r="BJ33" t="s">
        <v>3</v>
      </c>
      <c r="BM33">
        <v>111003</v>
      </c>
      <c r="BN33">
        <v>0</v>
      </c>
      <c r="BO33" t="s">
        <v>3</v>
      </c>
      <c r="BP33">
        <v>0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80</v>
      </c>
      <c r="CA33">
        <v>60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0"/>
        <v>254.89</v>
      </c>
      <c r="CQ33">
        <f t="shared" si="31"/>
        <v>50.978099999999998</v>
      </c>
      <c r="CR33">
        <f t="shared" si="32"/>
        <v>0</v>
      </c>
      <c r="CS33">
        <f t="shared" si="33"/>
        <v>0</v>
      </c>
      <c r="CT33">
        <f t="shared" si="34"/>
        <v>0</v>
      </c>
      <c r="CU33">
        <f t="shared" si="35"/>
        <v>0</v>
      </c>
      <c r="CV33">
        <f t="shared" si="36"/>
        <v>0</v>
      </c>
      <c r="CW33">
        <f t="shared" si="37"/>
        <v>0</v>
      </c>
      <c r="CX33">
        <f t="shared" si="38"/>
        <v>0</v>
      </c>
      <c r="CY33">
        <f t="shared" si="49"/>
        <v>0</v>
      </c>
      <c r="CZ33">
        <f t="shared" si="50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">
        <v>15</v>
      </c>
      <c r="DX33">
        <v>1</v>
      </c>
      <c r="EE33">
        <v>39174394</v>
      </c>
      <c r="EF33">
        <v>3</v>
      </c>
      <c r="EG33" t="s">
        <v>20</v>
      </c>
      <c r="EH33">
        <v>0</v>
      </c>
      <c r="EI33" t="s">
        <v>3</v>
      </c>
      <c r="EJ33">
        <v>2</v>
      </c>
      <c r="EK33">
        <v>111003</v>
      </c>
      <c r="EL33" t="s">
        <v>72</v>
      </c>
      <c r="EM33" t="s">
        <v>33</v>
      </c>
      <c r="EO33" t="s">
        <v>3</v>
      </c>
      <c r="EQ33">
        <v>0</v>
      </c>
      <c r="ER33">
        <v>50.96</v>
      </c>
      <c r="ES33">
        <v>7.53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1</v>
      </c>
      <c r="FD33">
        <v>18</v>
      </c>
      <c r="FF33">
        <v>60.13</v>
      </c>
      <c r="FQ33">
        <v>0</v>
      </c>
      <c r="FR33">
        <f t="shared" si="39"/>
        <v>0</v>
      </c>
      <c r="FS33">
        <v>0</v>
      </c>
      <c r="FX33">
        <v>80</v>
      </c>
      <c r="FY33">
        <v>60</v>
      </c>
      <c r="GA33" t="s">
        <v>76</v>
      </c>
      <c r="GD33">
        <v>1</v>
      </c>
      <c r="GF33">
        <v>-2115728272</v>
      </c>
      <c r="GG33">
        <v>1</v>
      </c>
      <c r="GH33">
        <v>3</v>
      </c>
      <c r="GI33">
        <v>4</v>
      </c>
      <c r="GJ33">
        <v>0</v>
      </c>
      <c r="GK33">
        <v>0</v>
      </c>
      <c r="GL33">
        <f t="shared" si="40"/>
        <v>0</v>
      </c>
      <c r="GM33">
        <f t="shared" si="41"/>
        <v>254.89</v>
      </c>
      <c r="GN33">
        <f t="shared" si="42"/>
        <v>0</v>
      </c>
      <c r="GO33">
        <f t="shared" si="43"/>
        <v>254.89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HC33">
        <f t="shared" si="47"/>
        <v>0</v>
      </c>
      <c r="IK33">
        <v>0</v>
      </c>
    </row>
    <row r="34" spans="1:245" x14ac:dyDescent="0.2">
      <c r="A34">
        <v>17</v>
      </c>
      <c r="B34">
        <v>1</v>
      </c>
      <c r="C34">
        <f>ROW(SmtRes!A86)</f>
        <v>86</v>
      </c>
      <c r="D34">
        <f>ROW(EtalonRes!A83)</f>
        <v>83</v>
      </c>
      <c r="E34" t="s">
        <v>77</v>
      </c>
      <c r="F34" t="s">
        <v>78</v>
      </c>
      <c r="G34" t="s">
        <v>79</v>
      </c>
      <c r="H34" t="s">
        <v>80</v>
      </c>
      <c r="I34">
        <f>ROUND(32/100,9)</f>
        <v>0.32</v>
      </c>
      <c r="J34">
        <v>0</v>
      </c>
      <c r="O34">
        <f t="shared" si="14"/>
        <v>2771.84</v>
      </c>
      <c r="P34">
        <f t="shared" si="15"/>
        <v>565.91</v>
      </c>
      <c r="Q34">
        <f t="shared" si="16"/>
        <v>90.92</v>
      </c>
      <c r="R34">
        <f t="shared" si="17"/>
        <v>2.92</v>
      </c>
      <c r="S34">
        <f t="shared" si="18"/>
        <v>2115.0100000000002</v>
      </c>
      <c r="T34">
        <f t="shared" si="19"/>
        <v>0</v>
      </c>
      <c r="U34">
        <f t="shared" si="20"/>
        <v>31.492800000000006</v>
      </c>
      <c r="V34">
        <f t="shared" si="21"/>
        <v>3.4560000000000007E-2</v>
      </c>
      <c r="W34">
        <f t="shared" si="22"/>
        <v>0</v>
      </c>
      <c r="X34">
        <f t="shared" si="23"/>
        <v>2012.03</v>
      </c>
      <c r="Y34">
        <f t="shared" si="24"/>
        <v>1376.65</v>
      </c>
      <c r="AA34">
        <v>39682553</v>
      </c>
      <c r="AB34">
        <f t="shared" si="25"/>
        <v>1279.47</v>
      </c>
      <c r="AC34">
        <f t="shared" si="48"/>
        <v>261.22000000000003</v>
      </c>
      <c r="AD34">
        <f>ROUND(((((ET34*1.35))-((EU34*1.35)))+AE34),2)</f>
        <v>41.97</v>
      </c>
      <c r="AE34">
        <f>ROUND(((EU34*1.35)),2)</f>
        <v>1.35</v>
      </c>
      <c r="AF34">
        <f>ROUND(((EV34*1.35)),2)</f>
        <v>976.28</v>
      </c>
      <c r="AG34">
        <f t="shared" si="27"/>
        <v>0</v>
      </c>
      <c r="AH34">
        <f>((EW34*1.35))</f>
        <v>98.41500000000002</v>
      </c>
      <c r="AI34">
        <f>((EX34*1.35))</f>
        <v>0.10800000000000001</v>
      </c>
      <c r="AJ34">
        <f t="shared" si="29"/>
        <v>0</v>
      </c>
      <c r="AK34">
        <v>1015.48</v>
      </c>
      <c r="AL34">
        <v>261.22000000000003</v>
      </c>
      <c r="AM34">
        <v>31.09</v>
      </c>
      <c r="AN34">
        <v>1</v>
      </c>
      <c r="AO34">
        <v>723.17</v>
      </c>
      <c r="AP34">
        <v>0</v>
      </c>
      <c r="AQ34">
        <v>72.900000000000006</v>
      </c>
      <c r="AR34">
        <v>0.08</v>
      </c>
      <c r="AS34">
        <v>0</v>
      </c>
      <c r="AT34">
        <v>95</v>
      </c>
      <c r="AU34">
        <v>65</v>
      </c>
      <c r="AV34">
        <v>1</v>
      </c>
      <c r="AW34">
        <v>1</v>
      </c>
      <c r="AZ34">
        <v>6.77</v>
      </c>
      <c r="BA34">
        <v>6.77</v>
      </c>
      <c r="BB34">
        <v>6.77</v>
      </c>
      <c r="BC34">
        <v>6.77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81</v>
      </c>
      <c r="BM34">
        <v>108001</v>
      </c>
      <c r="BN34">
        <v>0</v>
      </c>
      <c r="BO34" t="s">
        <v>3</v>
      </c>
      <c r="BP34">
        <v>0</v>
      </c>
      <c r="BQ34">
        <v>3</v>
      </c>
      <c r="BR34">
        <v>0</v>
      </c>
      <c r="BS34">
        <v>6.77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95</v>
      </c>
      <c r="CA34">
        <v>65</v>
      </c>
      <c r="CE34">
        <v>0</v>
      </c>
      <c r="CF34">
        <v>0</v>
      </c>
      <c r="CG34">
        <v>0</v>
      </c>
      <c r="CM34">
        <v>0</v>
      </c>
      <c r="CN34" t="s">
        <v>523</v>
      </c>
      <c r="CO34">
        <v>0</v>
      </c>
      <c r="CP34">
        <f t="shared" si="30"/>
        <v>2771.84</v>
      </c>
      <c r="CQ34">
        <f t="shared" si="31"/>
        <v>1768.4594000000002</v>
      </c>
      <c r="CR34">
        <f t="shared" si="32"/>
        <v>284.13689999999997</v>
      </c>
      <c r="CS34">
        <f t="shared" si="33"/>
        <v>9.1395</v>
      </c>
      <c r="CT34">
        <f t="shared" si="34"/>
        <v>6609.4155999999994</v>
      </c>
      <c r="CU34">
        <f t="shared" si="35"/>
        <v>0</v>
      </c>
      <c r="CV34">
        <f t="shared" si="36"/>
        <v>98.41500000000002</v>
      </c>
      <c r="CW34">
        <f t="shared" si="37"/>
        <v>0.10800000000000001</v>
      </c>
      <c r="CX34">
        <f t="shared" si="38"/>
        <v>0</v>
      </c>
      <c r="CY34">
        <f t="shared" si="49"/>
        <v>2012.0335000000005</v>
      </c>
      <c r="CZ34">
        <f t="shared" si="50"/>
        <v>1376.6545000000001</v>
      </c>
      <c r="DC34" t="s">
        <v>3</v>
      </c>
      <c r="DD34" t="s">
        <v>3</v>
      </c>
      <c r="DE34" t="s">
        <v>49</v>
      </c>
      <c r="DF34" t="s">
        <v>49</v>
      </c>
      <c r="DG34" t="s">
        <v>49</v>
      </c>
      <c r="DH34" t="s">
        <v>3</v>
      </c>
      <c r="DI34" t="s">
        <v>49</v>
      </c>
      <c r="DJ34" t="s">
        <v>49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80</v>
      </c>
      <c r="DW34" t="s">
        <v>80</v>
      </c>
      <c r="DX34">
        <v>1</v>
      </c>
      <c r="EE34">
        <v>39174386</v>
      </c>
      <c r="EF34">
        <v>3</v>
      </c>
      <c r="EG34" t="s">
        <v>20</v>
      </c>
      <c r="EH34">
        <v>0</v>
      </c>
      <c r="EI34" t="s">
        <v>3</v>
      </c>
      <c r="EJ34">
        <v>2</v>
      </c>
      <c r="EK34">
        <v>108001</v>
      </c>
      <c r="EL34" t="s">
        <v>21</v>
      </c>
      <c r="EM34" t="s">
        <v>22</v>
      </c>
      <c r="EO34" t="s">
        <v>50</v>
      </c>
      <c r="EQ34">
        <v>0</v>
      </c>
      <c r="ER34">
        <v>1015.48</v>
      </c>
      <c r="ES34">
        <v>261.22000000000003</v>
      </c>
      <c r="ET34">
        <v>31.09</v>
      </c>
      <c r="EU34">
        <v>1</v>
      </c>
      <c r="EV34">
        <v>723.17</v>
      </c>
      <c r="EW34">
        <v>72.900000000000006</v>
      </c>
      <c r="EX34">
        <v>0.08</v>
      </c>
      <c r="EY34">
        <v>0</v>
      </c>
      <c r="FQ34">
        <v>0</v>
      </c>
      <c r="FR34">
        <f t="shared" si="39"/>
        <v>0</v>
      </c>
      <c r="FS34">
        <v>0</v>
      </c>
      <c r="FX34">
        <v>95</v>
      </c>
      <c r="FY34">
        <v>65</v>
      </c>
      <c r="GA34" t="s">
        <v>3</v>
      </c>
      <c r="GD34">
        <v>1</v>
      </c>
      <c r="GF34">
        <v>-1979546229</v>
      </c>
      <c r="GG34">
        <v>1</v>
      </c>
      <c r="GH34">
        <v>1</v>
      </c>
      <c r="GI34">
        <v>4</v>
      </c>
      <c r="GJ34">
        <v>0</v>
      </c>
      <c r="GK34">
        <v>0</v>
      </c>
      <c r="GL34">
        <f t="shared" si="40"/>
        <v>0</v>
      </c>
      <c r="GM34">
        <f t="shared" si="41"/>
        <v>6160.52</v>
      </c>
      <c r="GN34">
        <f t="shared" si="42"/>
        <v>0</v>
      </c>
      <c r="GO34">
        <f t="shared" si="43"/>
        <v>6160.52</v>
      </c>
      <c r="GP34">
        <f t="shared" si="44"/>
        <v>0</v>
      </c>
      <c r="GR34">
        <v>0</v>
      </c>
      <c r="GS34">
        <v>3</v>
      </c>
      <c r="GT34">
        <v>0</v>
      </c>
      <c r="GU34" t="s">
        <v>3</v>
      </c>
      <c r="GV34">
        <f t="shared" si="45"/>
        <v>0</v>
      </c>
      <c r="GW34">
        <v>1</v>
      </c>
      <c r="GX34">
        <f t="shared" si="46"/>
        <v>0</v>
      </c>
      <c r="HA34">
        <v>0</v>
      </c>
      <c r="HB34">
        <v>0</v>
      </c>
      <c r="HC34">
        <f t="shared" si="47"/>
        <v>0</v>
      </c>
      <c r="IK34">
        <v>0</v>
      </c>
    </row>
    <row r="35" spans="1:245" x14ac:dyDescent="0.2">
      <c r="A35">
        <v>18</v>
      </c>
      <c r="B35">
        <v>1</v>
      </c>
      <c r="C35">
        <v>84</v>
      </c>
      <c r="E35" t="s">
        <v>82</v>
      </c>
      <c r="F35" t="s">
        <v>83</v>
      </c>
      <c r="G35" t="s">
        <v>84</v>
      </c>
      <c r="H35" t="s">
        <v>85</v>
      </c>
      <c r="I35">
        <f>I34*J35</f>
        <v>0.32</v>
      </c>
      <c r="J35">
        <v>1</v>
      </c>
      <c r="O35">
        <f t="shared" si="14"/>
        <v>4727.08</v>
      </c>
      <c r="P35">
        <f t="shared" si="15"/>
        <v>4727.08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39682553</v>
      </c>
      <c r="AB35">
        <f t="shared" si="25"/>
        <v>2182</v>
      </c>
      <c r="AC35">
        <f t="shared" si="48"/>
        <v>2182</v>
      </c>
      <c r="AD35">
        <f>ROUND((((ET35)-(EU35))+AE35),2)</f>
        <v>0</v>
      </c>
      <c r="AE35">
        <f t="shared" ref="AE35:AF37" si="51">ROUND((EU35),2)</f>
        <v>0</v>
      </c>
      <c r="AF35">
        <f t="shared" si="51"/>
        <v>0</v>
      </c>
      <c r="AG35">
        <f t="shared" si="27"/>
        <v>0</v>
      </c>
      <c r="AH35">
        <f t="shared" ref="AH35:AI37" si="52">(EW35)</f>
        <v>0</v>
      </c>
      <c r="AI35">
        <f t="shared" si="52"/>
        <v>0</v>
      </c>
      <c r="AJ35">
        <f t="shared" si="29"/>
        <v>0</v>
      </c>
      <c r="AK35">
        <v>2182</v>
      </c>
      <c r="AL35">
        <v>2182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95</v>
      </c>
      <c r="AU35">
        <v>65</v>
      </c>
      <c r="AV35">
        <v>1</v>
      </c>
      <c r="AW35">
        <v>1</v>
      </c>
      <c r="AZ35">
        <v>6.77</v>
      </c>
      <c r="BA35">
        <v>1</v>
      </c>
      <c r="BB35">
        <v>1</v>
      </c>
      <c r="BC35">
        <v>6.77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2</v>
      </c>
      <c r="BJ35" t="s">
        <v>86</v>
      </c>
      <c r="BM35">
        <v>108001</v>
      </c>
      <c r="BN35">
        <v>0</v>
      </c>
      <c r="BO35" t="s">
        <v>3</v>
      </c>
      <c r="BP35">
        <v>0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0"/>
        <v>4727.08</v>
      </c>
      <c r="CQ35">
        <f t="shared" si="31"/>
        <v>14772.14</v>
      </c>
      <c r="CR35">
        <f t="shared" si="32"/>
        <v>0</v>
      </c>
      <c r="CS35">
        <f t="shared" si="33"/>
        <v>0</v>
      </c>
      <c r="CT35">
        <f t="shared" si="34"/>
        <v>0</v>
      </c>
      <c r="CU35">
        <f t="shared" si="35"/>
        <v>0</v>
      </c>
      <c r="CV35">
        <f t="shared" si="36"/>
        <v>0</v>
      </c>
      <c r="CW35">
        <f t="shared" si="37"/>
        <v>0</v>
      </c>
      <c r="CX35">
        <f t="shared" si="38"/>
        <v>0</v>
      </c>
      <c r="CY35">
        <f t="shared" si="49"/>
        <v>0</v>
      </c>
      <c r="CZ35">
        <f t="shared" si="50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85</v>
      </c>
      <c r="DW35" t="s">
        <v>85</v>
      </c>
      <c r="DX35">
        <v>100</v>
      </c>
      <c r="EE35">
        <v>39174386</v>
      </c>
      <c r="EF35">
        <v>3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v>2182</v>
      </c>
      <c r="ES35">
        <v>2182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39"/>
        <v>0</v>
      </c>
      <c r="FS35">
        <v>0</v>
      </c>
      <c r="FX35">
        <v>95</v>
      </c>
      <c r="FY35">
        <v>65</v>
      </c>
      <c r="GA35" t="s">
        <v>3</v>
      </c>
      <c r="GD35">
        <v>1</v>
      </c>
      <c r="GF35">
        <v>-1680077430</v>
      </c>
      <c r="GG35">
        <v>1</v>
      </c>
      <c r="GH35">
        <v>1</v>
      </c>
      <c r="GI35">
        <v>4</v>
      </c>
      <c r="GJ35">
        <v>0</v>
      </c>
      <c r="GK35">
        <v>0</v>
      </c>
      <c r="GL35">
        <f t="shared" si="40"/>
        <v>0</v>
      </c>
      <c r="GM35">
        <f t="shared" si="41"/>
        <v>4727.08</v>
      </c>
      <c r="GN35">
        <f t="shared" si="42"/>
        <v>0</v>
      </c>
      <c r="GO35">
        <f t="shared" si="43"/>
        <v>4727.08</v>
      </c>
      <c r="GP35">
        <f t="shared" si="44"/>
        <v>0</v>
      </c>
      <c r="GR35">
        <v>0</v>
      </c>
      <c r="GS35">
        <v>3</v>
      </c>
      <c r="GT35">
        <v>0</v>
      </c>
      <c r="GU35" t="s">
        <v>3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HC35">
        <f t="shared" si="47"/>
        <v>0</v>
      </c>
      <c r="IK35">
        <v>0</v>
      </c>
    </row>
    <row r="36" spans="1:245" x14ac:dyDescent="0.2">
      <c r="A36">
        <v>17</v>
      </c>
      <c r="B36">
        <v>1</v>
      </c>
      <c r="C36">
        <f>ROW(SmtRes!A101)</f>
        <v>101</v>
      </c>
      <c r="D36">
        <f>ROW(EtalonRes!A97)</f>
        <v>97</v>
      </c>
      <c r="E36" t="s">
        <v>87</v>
      </c>
      <c r="F36" t="s">
        <v>88</v>
      </c>
      <c r="G36" t="s">
        <v>89</v>
      </c>
      <c r="H36" t="s">
        <v>80</v>
      </c>
      <c r="I36">
        <f>ROUND(8/100,9)</f>
        <v>0.08</v>
      </c>
      <c r="J36">
        <v>0</v>
      </c>
      <c r="O36">
        <f t="shared" si="14"/>
        <v>376.74</v>
      </c>
      <c r="P36">
        <f t="shared" si="15"/>
        <v>111.94</v>
      </c>
      <c r="Q36">
        <f t="shared" si="16"/>
        <v>14.43</v>
      </c>
      <c r="R36">
        <f t="shared" si="17"/>
        <v>0.41</v>
      </c>
      <c r="S36">
        <f t="shared" si="18"/>
        <v>250.37</v>
      </c>
      <c r="T36">
        <f t="shared" si="19"/>
        <v>0</v>
      </c>
      <c r="U36">
        <f t="shared" si="20"/>
        <v>3.7280000000000002</v>
      </c>
      <c r="V36">
        <f t="shared" si="21"/>
        <v>4.7999999999999996E-3</v>
      </c>
      <c r="W36">
        <f t="shared" si="22"/>
        <v>0</v>
      </c>
      <c r="X36">
        <f t="shared" si="23"/>
        <v>238.24</v>
      </c>
      <c r="Y36">
        <f t="shared" si="24"/>
        <v>163.01</v>
      </c>
      <c r="AA36">
        <v>39682553</v>
      </c>
      <c r="AB36">
        <f t="shared" si="25"/>
        <v>695.6</v>
      </c>
      <c r="AC36">
        <f t="shared" si="48"/>
        <v>206.69</v>
      </c>
      <c r="AD36">
        <f>ROUND((((ET36)-(EU36))+AE36),2)</f>
        <v>26.64</v>
      </c>
      <c r="AE36">
        <f t="shared" si="51"/>
        <v>0.76</v>
      </c>
      <c r="AF36">
        <f t="shared" si="51"/>
        <v>462.27</v>
      </c>
      <c r="AG36">
        <f t="shared" si="27"/>
        <v>0</v>
      </c>
      <c r="AH36">
        <f t="shared" si="52"/>
        <v>46.6</v>
      </c>
      <c r="AI36">
        <f t="shared" si="52"/>
        <v>0.06</v>
      </c>
      <c r="AJ36">
        <f t="shared" si="29"/>
        <v>0</v>
      </c>
      <c r="AK36">
        <v>695.6</v>
      </c>
      <c r="AL36">
        <v>206.69</v>
      </c>
      <c r="AM36">
        <v>26.64</v>
      </c>
      <c r="AN36">
        <v>0.76</v>
      </c>
      <c r="AO36">
        <v>462.27</v>
      </c>
      <c r="AP36">
        <v>0</v>
      </c>
      <c r="AQ36">
        <v>46.6</v>
      </c>
      <c r="AR36">
        <v>0.06</v>
      </c>
      <c r="AS36">
        <v>0</v>
      </c>
      <c r="AT36">
        <v>95</v>
      </c>
      <c r="AU36">
        <v>65</v>
      </c>
      <c r="AV36">
        <v>1</v>
      </c>
      <c r="AW36">
        <v>1</v>
      </c>
      <c r="AZ36">
        <v>6.77</v>
      </c>
      <c r="BA36">
        <v>6.77</v>
      </c>
      <c r="BB36">
        <v>6.77</v>
      </c>
      <c r="BC36">
        <v>6.77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90</v>
      </c>
      <c r="BM36">
        <v>108001</v>
      </c>
      <c r="BN36">
        <v>0</v>
      </c>
      <c r="BO36" t="s">
        <v>3</v>
      </c>
      <c r="BP36">
        <v>0</v>
      </c>
      <c r="BQ36">
        <v>3</v>
      </c>
      <c r="BR36">
        <v>0</v>
      </c>
      <c r="BS36">
        <v>6.77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95</v>
      </c>
      <c r="CA36">
        <v>65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0"/>
        <v>376.74</v>
      </c>
      <c r="CQ36">
        <f t="shared" si="31"/>
        <v>1399.2912999999999</v>
      </c>
      <c r="CR36">
        <f t="shared" si="32"/>
        <v>180.3528</v>
      </c>
      <c r="CS36">
        <f t="shared" si="33"/>
        <v>5.1452</v>
      </c>
      <c r="CT36">
        <f t="shared" si="34"/>
        <v>3129.5678999999996</v>
      </c>
      <c r="CU36">
        <f t="shared" si="35"/>
        <v>0</v>
      </c>
      <c r="CV36">
        <f t="shared" si="36"/>
        <v>46.6</v>
      </c>
      <c r="CW36">
        <f t="shared" si="37"/>
        <v>0.06</v>
      </c>
      <c r="CX36">
        <f t="shared" si="38"/>
        <v>0</v>
      </c>
      <c r="CY36">
        <f t="shared" si="49"/>
        <v>238.24099999999999</v>
      </c>
      <c r="CZ36">
        <f t="shared" si="50"/>
        <v>163.00700000000001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80</v>
      </c>
      <c r="DW36" t="s">
        <v>80</v>
      </c>
      <c r="DX36">
        <v>1</v>
      </c>
      <c r="EE36">
        <v>39174386</v>
      </c>
      <c r="EF36">
        <v>3</v>
      </c>
      <c r="EG36" t="s">
        <v>20</v>
      </c>
      <c r="EH36">
        <v>0</v>
      </c>
      <c r="EI36" t="s">
        <v>3</v>
      </c>
      <c r="EJ36">
        <v>2</v>
      </c>
      <c r="EK36">
        <v>108001</v>
      </c>
      <c r="EL36" t="s">
        <v>21</v>
      </c>
      <c r="EM36" t="s">
        <v>22</v>
      </c>
      <c r="EO36" t="s">
        <v>3</v>
      </c>
      <c r="EQ36">
        <v>0</v>
      </c>
      <c r="ER36">
        <v>695.6</v>
      </c>
      <c r="ES36">
        <v>206.69</v>
      </c>
      <c r="ET36">
        <v>26.64</v>
      </c>
      <c r="EU36">
        <v>0.76</v>
      </c>
      <c r="EV36">
        <v>462.27</v>
      </c>
      <c r="EW36">
        <v>46.6</v>
      </c>
      <c r="EX36">
        <v>0.06</v>
      </c>
      <c r="EY36">
        <v>0</v>
      </c>
      <c r="FQ36">
        <v>0</v>
      </c>
      <c r="FR36">
        <f t="shared" si="39"/>
        <v>0</v>
      </c>
      <c r="FS36">
        <v>0</v>
      </c>
      <c r="FX36">
        <v>95</v>
      </c>
      <c r="FY36">
        <v>65</v>
      </c>
      <c r="GA36" t="s">
        <v>3</v>
      </c>
      <c r="GD36">
        <v>1</v>
      </c>
      <c r="GF36">
        <v>416419367</v>
      </c>
      <c r="GG36">
        <v>1</v>
      </c>
      <c r="GH36">
        <v>1</v>
      </c>
      <c r="GI36">
        <v>4</v>
      </c>
      <c r="GJ36">
        <v>0</v>
      </c>
      <c r="GK36">
        <v>0</v>
      </c>
      <c r="GL36">
        <f t="shared" si="40"/>
        <v>0</v>
      </c>
      <c r="GM36">
        <f t="shared" si="41"/>
        <v>777.99</v>
      </c>
      <c r="GN36">
        <f t="shared" si="42"/>
        <v>0</v>
      </c>
      <c r="GO36">
        <f t="shared" si="43"/>
        <v>777.99</v>
      </c>
      <c r="GP36">
        <f t="shared" si="44"/>
        <v>0</v>
      </c>
      <c r="GR36">
        <v>0</v>
      </c>
      <c r="GS36">
        <v>3</v>
      </c>
      <c r="GT36">
        <v>0</v>
      </c>
      <c r="GU36" t="s">
        <v>3</v>
      </c>
      <c r="GV36">
        <f t="shared" si="45"/>
        <v>0</v>
      </c>
      <c r="GW36">
        <v>1</v>
      </c>
      <c r="GX36">
        <f t="shared" si="46"/>
        <v>0</v>
      </c>
      <c r="HA36">
        <v>0</v>
      </c>
      <c r="HB36">
        <v>0</v>
      </c>
      <c r="HC36">
        <f t="shared" si="47"/>
        <v>0</v>
      </c>
      <c r="IK36">
        <v>0</v>
      </c>
    </row>
    <row r="37" spans="1:245" x14ac:dyDescent="0.2">
      <c r="A37">
        <v>18</v>
      </c>
      <c r="B37">
        <v>1</v>
      </c>
      <c r="C37">
        <v>99</v>
      </c>
      <c r="E37" t="s">
        <v>91</v>
      </c>
      <c r="F37" t="s">
        <v>92</v>
      </c>
      <c r="G37" t="s">
        <v>93</v>
      </c>
      <c r="H37" t="s">
        <v>85</v>
      </c>
      <c r="I37">
        <f>I36*J37</f>
        <v>0.08</v>
      </c>
      <c r="J37">
        <v>1</v>
      </c>
      <c r="O37">
        <f t="shared" si="14"/>
        <v>433.82</v>
      </c>
      <c r="P37">
        <f t="shared" si="15"/>
        <v>433.82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39682553</v>
      </c>
      <c r="AB37">
        <f t="shared" si="25"/>
        <v>801</v>
      </c>
      <c r="AC37">
        <f t="shared" si="48"/>
        <v>801</v>
      </c>
      <c r="AD37">
        <f>ROUND((((ET37)-(EU37))+AE37),2)</f>
        <v>0</v>
      </c>
      <c r="AE37">
        <f t="shared" si="51"/>
        <v>0</v>
      </c>
      <c r="AF37">
        <f t="shared" si="51"/>
        <v>0</v>
      </c>
      <c r="AG37">
        <f t="shared" si="27"/>
        <v>0</v>
      </c>
      <c r="AH37">
        <f t="shared" si="52"/>
        <v>0</v>
      </c>
      <c r="AI37">
        <f t="shared" si="52"/>
        <v>0</v>
      </c>
      <c r="AJ37">
        <f t="shared" si="29"/>
        <v>0</v>
      </c>
      <c r="AK37">
        <v>801</v>
      </c>
      <c r="AL37">
        <v>801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95</v>
      </c>
      <c r="AU37">
        <v>65</v>
      </c>
      <c r="AV37">
        <v>1</v>
      </c>
      <c r="AW37">
        <v>1</v>
      </c>
      <c r="AZ37">
        <v>6.77</v>
      </c>
      <c r="BA37">
        <v>1</v>
      </c>
      <c r="BB37">
        <v>1</v>
      </c>
      <c r="BC37">
        <v>6.77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2</v>
      </c>
      <c r="BJ37" t="s">
        <v>94</v>
      </c>
      <c r="BM37">
        <v>108001</v>
      </c>
      <c r="BN37">
        <v>0</v>
      </c>
      <c r="BO37" t="s">
        <v>3</v>
      </c>
      <c r="BP37">
        <v>0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0"/>
        <v>433.82</v>
      </c>
      <c r="CQ37">
        <f t="shared" si="31"/>
        <v>5422.7699999999995</v>
      </c>
      <c r="CR37">
        <f t="shared" si="32"/>
        <v>0</v>
      </c>
      <c r="CS37">
        <f t="shared" si="33"/>
        <v>0</v>
      </c>
      <c r="CT37">
        <f t="shared" si="34"/>
        <v>0</v>
      </c>
      <c r="CU37">
        <f t="shared" si="35"/>
        <v>0</v>
      </c>
      <c r="CV37">
        <f t="shared" si="36"/>
        <v>0</v>
      </c>
      <c r="CW37">
        <f t="shared" si="37"/>
        <v>0</v>
      </c>
      <c r="CX37">
        <f t="shared" si="38"/>
        <v>0</v>
      </c>
      <c r="CY37">
        <f t="shared" si="49"/>
        <v>0</v>
      </c>
      <c r="CZ37">
        <f t="shared" si="50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85</v>
      </c>
      <c r="DW37" t="s">
        <v>85</v>
      </c>
      <c r="DX37">
        <v>100</v>
      </c>
      <c r="EE37">
        <v>39174386</v>
      </c>
      <c r="EF37">
        <v>3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v>801</v>
      </c>
      <c r="ES37">
        <v>801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39"/>
        <v>0</v>
      </c>
      <c r="FS37">
        <v>0</v>
      </c>
      <c r="FX37">
        <v>95</v>
      </c>
      <c r="FY37">
        <v>65</v>
      </c>
      <c r="GA37" t="s">
        <v>3</v>
      </c>
      <c r="GD37">
        <v>1</v>
      </c>
      <c r="GF37">
        <v>466138179</v>
      </c>
      <c r="GG37">
        <v>1</v>
      </c>
      <c r="GH37">
        <v>1</v>
      </c>
      <c r="GI37">
        <v>4</v>
      </c>
      <c r="GJ37">
        <v>0</v>
      </c>
      <c r="GK37">
        <v>0</v>
      </c>
      <c r="GL37">
        <f t="shared" si="40"/>
        <v>0</v>
      </c>
      <c r="GM37">
        <f t="shared" si="41"/>
        <v>433.82</v>
      </c>
      <c r="GN37">
        <f t="shared" si="42"/>
        <v>0</v>
      </c>
      <c r="GO37">
        <f t="shared" si="43"/>
        <v>433.82</v>
      </c>
      <c r="GP37">
        <f t="shared" si="44"/>
        <v>0</v>
      </c>
      <c r="GR37">
        <v>0</v>
      </c>
      <c r="GS37">
        <v>3</v>
      </c>
      <c r="GT37">
        <v>0</v>
      </c>
      <c r="GU37" t="s">
        <v>3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HC37">
        <f t="shared" si="47"/>
        <v>0</v>
      </c>
      <c r="IK37">
        <v>0</v>
      </c>
    </row>
    <row r="38" spans="1:245" x14ac:dyDescent="0.2">
      <c r="A38">
        <v>17</v>
      </c>
      <c r="B38">
        <v>1</v>
      </c>
      <c r="C38">
        <f>ROW(SmtRes!A116)</f>
        <v>116</v>
      </c>
      <c r="D38">
        <f>ROW(EtalonRes!A111)</f>
        <v>111</v>
      </c>
      <c r="E38" t="s">
        <v>95</v>
      </c>
      <c r="F38" t="s">
        <v>96</v>
      </c>
      <c r="G38" t="s">
        <v>97</v>
      </c>
      <c r="H38" t="s">
        <v>80</v>
      </c>
      <c r="I38">
        <f>ROUND(2/100,9)</f>
        <v>0.02</v>
      </c>
      <c r="J38">
        <v>0</v>
      </c>
      <c r="O38">
        <f t="shared" si="14"/>
        <v>99.74</v>
      </c>
      <c r="P38">
        <f t="shared" si="15"/>
        <v>25.83</v>
      </c>
      <c r="Q38">
        <f t="shared" si="16"/>
        <v>3.55</v>
      </c>
      <c r="R38">
        <f t="shared" si="17"/>
        <v>0.09</v>
      </c>
      <c r="S38">
        <f t="shared" si="18"/>
        <v>70.36</v>
      </c>
      <c r="T38">
        <f t="shared" si="19"/>
        <v>0</v>
      </c>
      <c r="U38">
        <f t="shared" si="20"/>
        <v>1.0476000000000001</v>
      </c>
      <c r="V38">
        <f t="shared" si="21"/>
        <v>1.0800000000000002E-3</v>
      </c>
      <c r="W38">
        <f t="shared" si="22"/>
        <v>0</v>
      </c>
      <c r="X38">
        <f t="shared" si="23"/>
        <v>66.930000000000007</v>
      </c>
      <c r="Y38">
        <f t="shared" si="24"/>
        <v>45.79</v>
      </c>
      <c r="AA38">
        <v>39682553</v>
      </c>
      <c r="AB38">
        <f t="shared" si="25"/>
        <v>736.61</v>
      </c>
      <c r="AC38">
        <f t="shared" si="48"/>
        <v>190.77</v>
      </c>
      <c r="AD38">
        <f>ROUND(((((ET38*1.35))-((EU38*1.35)))+AE38),2)</f>
        <v>26.22</v>
      </c>
      <c r="AE38">
        <f>ROUND(((EU38*1.35)),2)</f>
        <v>0.68</v>
      </c>
      <c r="AF38">
        <f>ROUND(((EV38*1.35)),2)</f>
        <v>519.62</v>
      </c>
      <c r="AG38">
        <f t="shared" si="27"/>
        <v>0</v>
      </c>
      <c r="AH38">
        <f>((EW38*1.35))</f>
        <v>52.38</v>
      </c>
      <c r="AI38">
        <f>((EX38*1.35))</f>
        <v>5.4000000000000006E-2</v>
      </c>
      <c r="AJ38">
        <f t="shared" si="29"/>
        <v>0</v>
      </c>
      <c r="AK38">
        <v>595.09</v>
      </c>
      <c r="AL38">
        <v>190.77</v>
      </c>
      <c r="AM38">
        <v>19.420000000000002</v>
      </c>
      <c r="AN38">
        <v>0.5</v>
      </c>
      <c r="AO38">
        <v>384.9</v>
      </c>
      <c r="AP38">
        <v>0</v>
      </c>
      <c r="AQ38">
        <v>38.799999999999997</v>
      </c>
      <c r="AR38">
        <v>0.04</v>
      </c>
      <c r="AS38">
        <v>0</v>
      </c>
      <c r="AT38">
        <v>95</v>
      </c>
      <c r="AU38">
        <v>65</v>
      </c>
      <c r="AV38">
        <v>1</v>
      </c>
      <c r="AW38">
        <v>1</v>
      </c>
      <c r="AZ38">
        <v>6.77</v>
      </c>
      <c r="BA38">
        <v>6.77</v>
      </c>
      <c r="BB38">
        <v>6.77</v>
      </c>
      <c r="BC38">
        <v>6.77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98</v>
      </c>
      <c r="BM38">
        <v>108001</v>
      </c>
      <c r="BN38">
        <v>0</v>
      </c>
      <c r="BO38" t="s">
        <v>3</v>
      </c>
      <c r="BP38">
        <v>0</v>
      </c>
      <c r="BQ38">
        <v>3</v>
      </c>
      <c r="BR38">
        <v>0</v>
      </c>
      <c r="BS38">
        <v>6.77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95</v>
      </c>
      <c r="CA38">
        <v>65</v>
      </c>
      <c r="CE38">
        <v>0</v>
      </c>
      <c r="CF38">
        <v>0</v>
      </c>
      <c r="CG38">
        <v>0</v>
      </c>
      <c r="CM38">
        <v>0</v>
      </c>
      <c r="CN38" t="s">
        <v>523</v>
      </c>
      <c r="CO38">
        <v>0</v>
      </c>
      <c r="CP38">
        <f t="shared" si="30"/>
        <v>99.74</v>
      </c>
      <c r="CQ38">
        <f t="shared" si="31"/>
        <v>1291.5128999999999</v>
      </c>
      <c r="CR38">
        <f t="shared" si="32"/>
        <v>177.50939999999997</v>
      </c>
      <c r="CS38">
        <f t="shared" si="33"/>
        <v>4.6036000000000001</v>
      </c>
      <c r="CT38">
        <f t="shared" si="34"/>
        <v>3517.8273999999997</v>
      </c>
      <c r="CU38">
        <f t="shared" si="35"/>
        <v>0</v>
      </c>
      <c r="CV38">
        <f t="shared" si="36"/>
        <v>52.38</v>
      </c>
      <c r="CW38">
        <f t="shared" si="37"/>
        <v>5.4000000000000006E-2</v>
      </c>
      <c r="CX38">
        <f t="shared" si="38"/>
        <v>0</v>
      </c>
      <c r="CY38">
        <f t="shared" si="49"/>
        <v>66.927499999999995</v>
      </c>
      <c r="CZ38">
        <f t="shared" si="50"/>
        <v>45.792499999999997</v>
      </c>
      <c r="DC38" t="s">
        <v>3</v>
      </c>
      <c r="DD38" t="s">
        <v>3</v>
      </c>
      <c r="DE38" t="s">
        <v>49</v>
      </c>
      <c r="DF38" t="s">
        <v>49</v>
      </c>
      <c r="DG38" t="s">
        <v>49</v>
      </c>
      <c r="DH38" t="s">
        <v>3</v>
      </c>
      <c r="DI38" t="s">
        <v>49</v>
      </c>
      <c r="DJ38" t="s">
        <v>49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80</v>
      </c>
      <c r="DW38" t="s">
        <v>80</v>
      </c>
      <c r="DX38">
        <v>1</v>
      </c>
      <c r="EE38">
        <v>39174386</v>
      </c>
      <c r="EF38">
        <v>3</v>
      </c>
      <c r="EG38" t="s">
        <v>20</v>
      </c>
      <c r="EH38">
        <v>0</v>
      </c>
      <c r="EI38" t="s">
        <v>3</v>
      </c>
      <c r="EJ38">
        <v>2</v>
      </c>
      <c r="EK38">
        <v>108001</v>
      </c>
      <c r="EL38" t="s">
        <v>21</v>
      </c>
      <c r="EM38" t="s">
        <v>22</v>
      </c>
      <c r="EO38" t="s">
        <v>50</v>
      </c>
      <c r="EQ38">
        <v>0</v>
      </c>
      <c r="ER38">
        <v>595.09</v>
      </c>
      <c r="ES38">
        <v>190.77</v>
      </c>
      <c r="ET38">
        <v>19.420000000000002</v>
      </c>
      <c r="EU38">
        <v>0.5</v>
      </c>
      <c r="EV38">
        <v>384.9</v>
      </c>
      <c r="EW38">
        <v>38.799999999999997</v>
      </c>
      <c r="EX38">
        <v>0.04</v>
      </c>
      <c r="EY38">
        <v>0</v>
      </c>
      <c r="FQ38">
        <v>0</v>
      </c>
      <c r="FR38">
        <f t="shared" si="39"/>
        <v>0</v>
      </c>
      <c r="FS38">
        <v>0</v>
      </c>
      <c r="FX38">
        <v>95</v>
      </c>
      <c r="FY38">
        <v>65</v>
      </c>
      <c r="GA38" t="s">
        <v>3</v>
      </c>
      <c r="GD38">
        <v>1</v>
      </c>
      <c r="GF38">
        <v>705538172</v>
      </c>
      <c r="GG38">
        <v>1</v>
      </c>
      <c r="GH38">
        <v>1</v>
      </c>
      <c r="GI38">
        <v>4</v>
      </c>
      <c r="GJ38">
        <v>0</v>
      </c>
      <c r="GK38">
        <v>0</v>
      </c>
      <c r="GL38">
        <f t="shared" si="40"/>
        <v>0</v>
      </c>
      <c r="GM38">
        <f t="shared" si="41"/>
        <v>212.46</v>
      </c>
      <c r="GN38">
        <f t="shared" si="42"/>
        <v>0</v>
      </c>
      <c r="GO38">
        <f t="shared" si="43"/>
        <v>212.46</v>
      </c>
      <c r="GP38">
        <f t="shared" si="44"/>
        <v>0</v>
      </c>
      <c r="GR38">
        <v>0</v>
      </c>
      <c r="GS38">
        <v>3</v>
      </c>
      <c r="GT38">
        <v>0</v>
      </c>
      <c r="GU38" t="s">
        <v>3</v>
      </c>
      <c r="GV38">
        <f t="shared" si="45"/>
        <v>0</v>
      </c>
      <c r="GW38">
        <v>1</v>
      </c>
      <c r="GX38">
        <f t="shared" si="46"/>
        <v>0</v>
      </c>
      <c r="HA38">
        <v>0</v>
      </c>
      <c r="HB38">
        <v>0</v>
      </c>
      <c r="HC38">
        <f t="shared" si="47"/>
        <v>0</v>
      </c>
      <c r="IK38">
        <v>0</v>
      </c>
    </row>
    <row r="39" spans="1:245" x14ac:dyDescent="0.2">
      <c r="A39">
        <v>18</v>
      </c>
      <c r="B39">
        <v>1</v>
      </c>
      <c r="C39">
        <v>114</v>
      </c>
      <c r="E39" t="s">
        <v>99</v>
      </c>
      <c r="F39" t="s">
        <v>100</v>
      </c>
      <c r="G39" t="s">
        <v>101</v>
      </c>
      <c r="H39" t="s">
        <v>85</v>
      </c>
      <c r="I39">
        <f>I38*J39</f>
        <v>0.02</v>
      </c>
      <c r="J39">
        <v>1</v>
      </c>
      <c r="O39">
        <f t="shared" si="14"/>
        <v>49.83</v>
      </c>
      <c r="P39">
        <f t="shared" si="15"/>
        <v>49.83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39682553</v>
      </c>
      <c r="AB39">
        <f t="shared" si="25"/>
        <v>368</v>
      </c>
      <c r="AC39">
        <f t="shared" si="48"/>
        <v>368</v>
      </c>
      <c r="AD39">
        <f>ROUND((((ET39)-(EU39))+AE39),2)</f>
        <v>0</v>
      </c>
      <c r="AE39">
        <f>ROUND((EU39),2)</f>
        <v>0</v>
      </c>
      <c r="AF39">
        <f>ROUND((EV39),2)</f>
        <v>0</v>
      </c>
      <c r="AG39">
        <f t="shared" si="27"/>
        <v>0</v>
      </c>
      <c r="AH39">
        <f>(EW39)</f>
        <v>0</v>
      </c>
      <c r="AI39">
        <f>(EX39)</f>
        <v>0</v>
      </c>
      <c r="AJ39">
        <f t="shared" si="29"/>
        <v>0</v>
      </c>
      <c r="AK39">
        <v>368</v>
      </c>
      <c r="AL39">
        <v>368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95</v>
      </c>
      <c r="AU39">
        <v>65</v>
      </c>
      <c r="AV39">
        <v>1</v>
      </c>
      <c r="AW39">
        <v>1</v>
      </c>
      <c r="AZ39">
        <v>6.77</v>
      </c>
      <c r="BA39">
        <v>1</v>
      </c>
      <c r="BB39">
        <v>1</v>
      </c>
      <c r="BC39">
        <v>6.77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2</v>
      </c>
      <c r="BJ39" t="s">
        <v>102</v>
      </c>
      <c r="BM39">
        <v>108001</v>
      </c>
      <c r="BN39">
        <v>0</v>
      </c>
      <c r="BO39" t="s">
        <v>3</v>
      </c>
      <c r="BP39">
        <v>0</v>
      </c>
      <c r="BQ39">
        <v>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0"/>
        <v>49.83</v>
      </c>
      <c r="CQ39">
        <f t="shared" si="31"/>
        <v>2491.3599999999997</v>
      </c>
      <c r="CR39">
        <f t="shared" si="32"/>
        <v>0</v>
      </c>
      <c r="CS39">
        <f t="shared" si="33"/>
        <v>0</v>
      </c>
      <c r="CT39">
        <f t="shared" si="34"/>
        <v>0</v>
      </c>
      <c r="CU39">
        <f t="shared" si="35"/>
        <v>0</v>
      </c>
      <c r="CV39">
        <f t="shared" si="36"/>
        <v>0</v>
      </c>
      <c r="CW39">
        <f t="shared" si="37"/>
        <v>0</v>
      </c>
      <c r="CX39">
        <f t="shared" si="38"/>
        <v>0</v>
      </c>
      <c r="CY39">
        <f t="shared" si="49"/>
        <v>0</v>
      </c>
      <c r="CZ39">
        <f t="shared" si="50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85</v>
      </c>
      <c r="DW39" t="s">
        <v>85</v>
      </c>
      <c r="DX39">
        <v>100</v>
      </c>
      <c r="EE39">
        <v>39174386</v>
      </c>
      <c r="EF39">
        <v>3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v>368</v>
      </c>
      <c r="ES39">
        <v>368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39"/>
        <v>0</v>
      </c>
      <c r="FS39">
        <v>0</v>
      </c>
      <c r="FX39">
        <v>95</v>
      </c>
      <c r="FY39">
        <v>65</v>
      </c>
      <c r="GA39" t="s">
        <v>3</v>
      </c>
      <c r="GD39">
        <v>1</v>
      </c>
      <c r="GF39">
        <v>-85045442</v>
      </c>
      <c r="GG39">
        <v>1</v>
      </c>
      <c r="GH39">
        <v>1</v>
      </c>
      <c r="GI39">
        <v>4</v>
      </c>
      <c r="GJ39">
        <v>0</v>
      </c>
      <c r="GK39">
        <v>0</v>
      </c>
      <c r="GL39">
        <f t="shared" si="40"/>
        <v>0</v>
      </c>
      <c r="GM39">
        <f t="shared" si="41"/>
        <v>49.83</v>
      </c>
      <c r="GN39">
        <f t="shared" si="42"/>
        <v>0</v>
      </c>
      <c r="GO39">
        <f t="shared" si="43"/>
        <v>49.83</v>
      </c>
      <c r="GP39">
        <f t="shared" si="44"/>
        <v>0</v>
      </c>
      <c r="GR39">
        <v>0</v>
      </c>
      <c r="GS39">
        <v>3</v>
      </c>
      <c r="GT39">
        <v>0</v>
      </c>
      <c r="GU39" t="s">
        <v>3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HC39">
        <f t="shared" si="47"/>
        <v>0</v>
      </c>
      <c r="IK39">
        <v>0</v>
      </c>
    </row>
    <row r="40" spans="1:245" x14ac:dyDescent="0.2">
      <c r="A40">
        <v>17</v>
      </c>
      <c r="B40">
        <v>1</v>
      </c>
      <c r="C40">
        <f>ROW(SmtRes!A130)</f>
        <v>130</v>
      </c>
      <c r="D40">
        <f>ROW(EtalonRes!A124)</f>
        <v>124</v>
      </c>
      <c r="E40" t="s">
        <v>103</v>
      </c>
      <c r="F40" t="s">
        <v>104</v>
      </c>
      <c r="G40" t="s">
        <v>105</v>
      </c>
      <c r="H40" t="s">
        <v>80</v>
      </c>
      <c r="I40">
        <f>ROUND(30/100,9)</f>
        <v>0.3</v>
      </c>
      <c r="J40">
        <v>0</v>
      </c>
      <c r="O40">
        <f t="shared" si="14"/>
        <v>673.43</v>
      </c>
      <c r="P40">
        <f t="shared" si="15"/>
        <v>211.61</v>
      </c>
      <c r="Q40">
        <f t="shared" si="16"/>
        <v>4.87</v>
      </c>
      <c r="R40">
        <f t="shared" si="17"/>
        <v>0.71</v>
      </c>
      <c r="S40">
        <f t="shared" si="18"/>
        <v>456.95</v>
      </c>
      <c r="T40">
        <f t="shared" si="19"/>
        <v>0</v>
      </c>
      <c r="U40">
        <f t="shared" si="20"/>
        <v>6.8040000000000012</v>
      </c>
      <c r="V40">
        <f t="shared" si="21"/>
        <v>8.1000000000000013E-3</v>
      </c>
      <c r="W40">
        <f t="shared" si="22"/>
        <v>0</v>
      </c>
      <c r="X40">
        <f t="shared" si="23"/>
        <v>434.78</v>
      </c>
      <c r="Y40">
        <f t="shared" si="24"/>
        <v>297.48</v>
      </c>
      <c r="AA40">
        <v>39682553</v>
      </c>
      <c r="AB40">
        <f t="shared" si="25"/>
        <v>331.58</v>
      </c>
      <c r="AC40">
        <f t="shared" si="48"/>
        <v>104.19</v>
      </c>
      <c r="AD40">
        <f>ROUND(((((ET40*1.35))-((EU40*1.35)))+AE40),2)</f>
        <v>2.4</v>
      </c>
      <c r="AE40">
        <f>ROUND(((EU40*1.35)),2)</f>
        <v>0.35</v>
      </c>
      <c r="AF40">
        <f>ROUND(((EV40*1.35)),2)</f>
        <v>224.99</v>
      </c>
      <c r="AG40">
        <f t="shared" si="27"/>
        <v>0</v>
      </c>
      <c r="AH40">
        <f>((EW40*1.35))</f>
        <v>22.680000000000003</v>
      </c>
      <c r="AI40">
        <f>((EX40*1.35))</f>
        <v>2.7000000000000003E-2</v>
      </c>
      <c r="AJ40">
        <f t="shared" si="29"/>
        <v>0</v>
      </c>
      <c r="AK40">
        <v>272.63</v>
      </c>
      <c r="AL40">
        <v>104.19</v>
      </c>
      <c r="AM40">
        <v>1.78</v>
      </c>
      <c r="AN40">
        <v>0.26</v>
      </c>
      <c r="AO40">
        <v>166.66</v>
      </c>
      <c r="AP40">
        <v>0</v>
      </c>
      <c r="AQ40">
        <v>16.8</v>
      </c>
      <c r="AR40">
        <v>0.02</v>
      </c>
      <c r="AS40">
        <v>0</v>
      </c>
      <c r="AT40">
        <v>95</v>
      </c>
      <c r="AU40">
        <v>65</v>
      </c>
      <c r="AV40">
        <v>1</v>
      </c>
      <c r="AW40">
        <v>1</v>
      </c>
      <c r="AZ40">
        <v>6.77</v>
      </c>
      <c r="BA40">
        <v>6.77</v>
      </c>
      <c r="BB40">
        <v>6.77</v>
      </c>
      <c r="BC40">
        <v>6.77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2</v>
      </c>
      <c r="BJ40" t="s">
        <v>106</v>
      </c>
      <c r="BM40">
        <v>108001</v>
      </c>
      <c r="BN40">
        <v>0</v>
      </c>
      <c r="BO40" t="s">
        <v>3</v>
      </c>
      <c r="BP40">
        <v>0</v>
      </c>
      <c r="BQ40">
        <v>3</v>
      </c>
      <c r="BR40">
        <v>0</v>
      </c>
      <c r="BS40">
        <v>6.77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95</v>
      </c>
      <c r="CA40">
        <v>65</v>
      </c>
      <c r="CE40">
        <v>0</v>
      </c>
      <c r="CF40">
        <v>0</v>
      </c>
      <c r="CG40">
        <v>0</v>
      </c>
      <c r="CM40">
        <v>0</v>
      </c>
      <c r="CN40" t="s">
        <v>523</v>
      </c>
      <c r="CO40">
        <v>0</v>
      </c>
      <c r="CP40">
        <f t="shared" si="30"/>
        <v>673.43000000000006</v>
      </c>
      <c r="CQ40">
        <f t="shared" si="31"/>
        <v>705.36629999999991</v>
      </c>
      <c r="CR40">
        <f t="shared" si="32"/>
        <v>16.247999999999998</v>
      </c>
      <c r="CS40">
        <f t="shared" si="33"/>
        <v>2.3694999999999995</v>
      </c>
      <c r="CT40">
        <f t="shared" si="34"/>
        <v>1523.1822999999999</v>
      </c>
      <c r="CU40">
        <f t="shared" si="35"/>
        <v>0</v>
      </c>
      <c r="CV40">
        <f t="shared" si="36"/>
        <v>22.680000000000003</v>
      </c>
      <c r="CW40">
        <f t="shared" si="37"/>
        <v>2.7000000000000003E-2</v>
      </c>
      <c r="CX40">
        <f t="shared" si="38"/>
        <v>0</v>
      </c>
      <c r="CY40">
        <f t="shared" si="49"/>
        <v>434.77699999999999</v>
      </c>
      <c r="CZ40">
        <f t="shared" si="50"/>
        <v>297.47899999999998</v>
      </c>
      <c r="DC40" t="s">
        <v>3</v>
      </c>
      <c r="DD40" t="s">
        <v>3</v>
      </c>
      <c r="DE40" t="s">
        <v>49</v>
      </c>
      <c r="DF40" t="s">
        <v>49</v>
      </c>
      <c r="DG40" t="s">
        <v>49</v>
      </c>
      <c r="DH40" t="s">
        <v>3</v>
      </c>
      <c r="DI40" t="s">
        <v>49</v>
      </c>
      <c r="DJ40" t="s">
        <v>49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80</v>
      </c>
      <c r="DW40" t="s">
        <v>80</v>
      </c>
      <c r="DX40">
        <v>1</v>
      </c>
      <c r="EE40">
        <v>39174386</v>
      </c>
      <c r="EF40">
        <v>3</v>
      </c>
      <c r="EG40" t="s">
        <v>20</v>
      </c>
      <c r="EH40">
        <v>0</v>
      </c>
      <c r="EI40" t="s">
        <v>3</v>
      </c>
      <c r="EJ40">
        <v>2</v>
      </c>
      <c r="EK40">
        <v>108001</v>
      </c>
      <c r="EL40" t="s">
        <v>21</v>
      </c>
      <c r="EM40" t="s">
        <v>22</v>
      </c>
      <c r="EO40" t="s">
        <v>50</v>
      </c>
      <c r="EQ40">
        <v>0</v>
      </c>
      <c r="ER40">
        <v>272.63</v>
      </c>
      <c r="ES40">
        <v>104.19</v>
      </c>
      <c r="ET40">
        <v>1.78</v>
      </c>
      <c r="EU40">
        <v>0.26</v>
      </c>
      <c r="EV40">
        <v>166.66</v>
      </c>
      <c r="EW40">
        <v>16.8</v>
      </c>
      <c r="EX40">
        <v>0.02</v>
      </c>
      <c r="EY40">
        <v>0</v>
      </c>
      <c r="FQ40">
        <v>0</v>
      </c>
      <c r="FR40">
        <f t="shared" si="39"/>
        <v>0</v>
      </c>
      <c r="FS40">
        <v>0</v>
      </c>
      <c r="FX40">
        <v>95</v>
      </c>
      <c r="FY40">
        <v>65</v>
      </c>
      <c r="GA40" t="s">
        <v>3</v>
      </c>
      <c r="GD40">
        <v>1</v>
      </c>
      <c r="GF40">
        <v>-2088296893</v>
      </c>
      <c r="GG40">
        <v>1</v>
      </c>
      <c r="GH40">
        <v>1</v>
      </c>
      <c r="GI40">
        <v>4</v>
      </c>
      <c r="GJ40">
        <v>0</v>
      </c>
      <c r="GK40">
        <v>0</v>
      </c>
      <c r="GL40">
        <f t="shared" si="40"/>
        <v>0</v>
      </c>
      <c r="GM40">
        <f t="shared" si="41"/>
        <v>1405.69</v>
      </c>
      <c r="GN40">
        <f t="shared" si="42"/>
        <v>0</v>
      </c>
      <c r="GO40">
        <f t="shared" si="43"/>
        <v>1405.69</v>
      </c>
      <c r="GP40">
        <f t="shared" si="44"/>
        <v>0</v>
      </c>
      <c r="GR40">
        <v>0</v>
      </c>
      <c r="GS40">
        <v>3</v>
      </c>
      <c r="GT40">
        <v>0</v>
      </c>
      <c r="GU40" t="s">
        <v>3</v>
      </c>
      <c r="GV40">
        <f t="shared" si="45"/>
        <v>0</v>
      </c>
      <c r="GW40">
        <v>1</v>
      </c>
      <c r="GX40">
        <f t="shared" si="46"/>
        <v>0</v>
      </c>
      <c r="HA40">
        <v>0</v>
      </c>
      <c r="HB40">
        <v>0</v>
      </c>
      <c r="HC40">
        <f t="shared" si="47"/>
        <v>0</v>
      </c>
      <c r="IK40">
        <v>0</v>
      </c>
    </row>
    <row r="41" spans="1:245" x14ac:dyDescent="0.2">
      <c r="A41">
        <v>18</v>
      </c>
      <c r="B41">
        <v>1</v>
      </c>
      <c r="C41">
        <v>128</v>
      </c>
      <c r="E41" t="s">
        <v>107</v>
      </c>
      <c r="F41" t="s">
        <v>108</v>
      </c>
      <c r="G41" t="s">
        <v>109</v>
      </c>
      <c r="H41" t="s">
        <v>85</v>
      </c>
      <c r="I41">
        <f>I40*J41</f>
        <v>0.3</v>
      </c>
      <c r="J41">
        <v>1</v>
      </c>
      <c r="O41">
        <f t="shared" si="14"/>
        <v>239.66</v>
      </c>
      <c r="P41">
        <f t="shared" si="15"/>
        <v>239.66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39682553</v>
      </c>
      <c r="AB41">
        <f t="shared" si="25"/>
        <v>118</v>
      </c>
      <c r="AC41">
        <f t="shared" si="48"/>
        <v>118</v>
      </c>
      <c r="AD41">
        <f>ROUND((((ET41)-(EU41))+AE41),2)</f>
        <v>0</v>
      </c>
      <c r="AE41">
        <f>ROUND((EU41),2)</f>
        <v>0</v>
      </c>
      <c r="AF41">
        <f>ROUND((EV41),2)</f>
        <v>0</v>
      </c>
      <c r="AG41">
        <f t="shared" si="27"/>
        <v>0</v>
      </c>
      <c r="AH41">
        <f>(EW41)</f>
        <v>0</v>
      </c>
      <c r="AI41">
        <f>(EX41)</f>
        <v>0</v>
      </c>
      <c r="AJ41">
        <f t="shared" si="29"/>
        <v>0</v>
      </c>
      <c r="AK41">
        <v>118</v>
      </c>
      <c r="AL41">
        <v>118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95</v>
      </c>
      <c r="AU41">
        <v>65</v>
      </c>
      <c r="AV41">
        <v>1</v>
      </c>
      <c r="AW41">
        <v>1</v>
      </c>
      <c r="AZ41">
        <v>6.77</v>
      </c>
      <c r="BA41">
        <v>1</v>
      </c>
      <c r="BB41">
        <v>1</v>
      </c>
      <c r="BC41">
        <v>6.77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2</v>
      </c>
      <c r="BJ41" t="s">
        <v>110</v>
      </c>
      <c r="BM41">
        <v>108001</v>
      </c>
      <c r="BN41">
        <v>0</v>
      </c>
      <c r="BO41" t="s">
        <v>3</v>
      </c>
      <c r="BP41">
        <v>0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0"/>
        <v>239.66</v>
      </c>
      <c r="CQ41">
        <f t="shared" si="31"/>
        <v>798.8599999999999</v>
      </c>
      <c r="CR41">
        <f t="shared" si="32"/>
        <v>0</v>
      </c>
      <c r="CS41">
        <f t="shared" si="33"/>
        <v>0</v>
      </c>
      <c r="CT41">
        <f t="shared" si="34"/>
        <v>0</v>
      </c>
      <c r="CU41">
        <f t="shared" si="35"/>
        <v>0</v>
      </c>
      <c r="CV41">
        <f t="shared" si="36"/>
        <v>0</v>
      </c>
      <c r="CW41">
        <f t="shared" si="37"/>
        <v>0</v>
      </c>
      <c r="CX41">
        <f t="shared" si="38"/>
        <v>0</v>
      </c>
      <c r="CY41">
        <f t="shared" si="49"/>
        <v>0</v>
      </c>
      <c r="CZ41">
        <f t="shared" si="50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85</v>
      </c>
      <c r="DW41" t="s">
        <v>85</v>
      </c>
      <c r="DX41">
        <v>100</v>
      </c>
      <c r="EE41">
        <v>39174386</v>
      </c>
      <c r="EF41">
        <v>3</v>
      </c>
      <c r="EG41" t="s">
        <v>20</v>
      </c>
      <c r="EH41">
        <v>0</v>
      </c>
      <c r="EI41" t="s">
        <v>3</v>
      </c>
      <c r="EJ41">
        <v>2</v>
      </c>
      <c r="EK41">
        <v>108001</v>
      </c>
      <c r="EL41" t="s">
        <v>21</v>
      </c>
      <c r="EM41" t="s">
        <v>22</v>
      </c>
      <c r="EO41" t="s">
        <v>3</v>
      </c>
      <c r="EQ41">
        <v>0</v>
      </c>
      <c r="ER41">
        <v>118</v>
      </c>
      <c r="ES41">
        <v>118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39"/>
        <v>0</v>
      </c>
      <c r="FS41">
        <v>0</v>
      </c>
      <c r="FX41">
        <v>95</v>
      </c>
      <c r="FY41">
        <v>65</v>
      </c>
      <c r="GA41" t="s">
        <v>3</v>
      </c>
      <c r="GD41">
        <v>1</v>
      </c>
      <c r="GF41">
        <v>1328919215</v>
      </c>
      <c r="GG41">
        <v>1</v>
      </c>
      <c r="GH41">
        <v>1</v>
      </c>
      <c r="GI41">
        <v>4</v>
      </c>
      <c r="GJ41">
        <v>0</v>
      </c>
      <c r="GK41">
        <v>0</v>
      </c>
      <c r="GL41">
        <f t="shared" si="40"/>
        <v>0</v>
      </c>
      <c r="GM41">
        <f t="shared" si="41"/>
        <v>239.66</v>
      </c>
      <c r="GN41">
        <f t="shared" si="42"/>
        <v>0</v>
      </c>
      <c r="GO41">
        <f t="shared" si="43"/>
        <v>239.66</v>
      </c>
      <c r="GP41">
        <f t="shared" si="44"/>
        <v>0</v>
      </c>
      <c r="GR41">
        <v>0</v>
      </c>
      <c r="GS41">
        <v>3</v>
      </c>
      <c r="GT41">
        <v>0</v>
      </c>
      <c r="GU41" t="s">
        <v>3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HC41">
        <f t="shared" si="47"/>
        <v>0</v>
      </c>
      <c r="IK41">
        <v>0</v>
      </c>
    </row>
    <row r="42" spans="1:245" x14ac:dyDescent="0.2">
      <c r="A42">
        <v>17</v>
      </c>
      <c r="B42">
        <v>1</v>
      </c>
      <c r="C42">
        <f>ROW(SmtRes!A144)</f>
        <v>144</v>
      </c>
      <c r="D42">
        <f>ROW(EtalonRes!A137)</f>
        <v>137</v>
      </c>
      <c r="E42" t="s">
        <v>111</v>
      </c>
      <c r="F42" t="s">
        <v>112</v>
      </c>
      <c r="G42" t="s">
        <v>113</v>
      </c>
      <c r="H42" t="s">
        <v>70</v>
      </c>
      <c r="I42">
        <f>ROUND(20/100,9)</f>
        <v>0.2</v>
      </c>
      <c r="J42">
        <v>0</v>
      </c>
      <c r="O42">
        <f t="shared" si="14"/>
        <v>2275.6</v>
      </c>
      <c r="P42">
        <f t="shared" si="15"/>
        <v>675.05</v>
      </c>
      <c r="Q42">
        <f t="shared" si="16"/>
        <v>639.71</v>
      </c>
      <c r="R42">
        <f t="shared" si="17"/>
        <v>69.3</v>
      </c>
      <c r="S42">
        <f t="shared" si="18"/>
        <v>960.84</v>
      </c>
      <c r="T42">
        <f t="shared" si="19"/>
        <v>0</v>
      </c>
      <c r="U42">
        <f t="shared" si="20"/>
        <v>15.098400000000002</v>
      </c>
      <c r="V42">
        <f t="shared" si="21"/>
        <v>0.81540000000000001</v>
      </c>
      <c r="W42">
        <f t="shared" si="22"/>
        <v>0</v>
      </c>
      <c r="X42">
        <f t="shared" si="23"/>
        <v>978.63</v>
      </c>
      <c r="Y42">
        <f t="shared" si="24"/>
        <v>669.59</v>
      </c>
      <c r="AA42">
        <v>39682553</v>
      </c>
      <c r="AB42">
        <f t="shared" si="25"/>
        <v>1680.65</v>
      </c>
      <c r="AC42">
        <f t="shared" si="48"/>
        <v>498.56</v>
      </c>
      <c r="AD42">
        <f>ROUND(((((ET42*1.35))-((EU42*1.35)))+AE42),2)</f>
        <v>472.46</v>
      </c>
      <c r="AE42">
        <f>ROUND(((EU42*1.35)),2)</f>
        <v>51.18</v>
      </c>
      <c r="AF42">
        <f>ROUND(((EV42*1.35)),2)</f>
        <v>709.63</v>
      </c>
      <c r="AG42">
        <f t="shared" si="27"/>
        <v>0</v>
      </c>
      <c r="AH42">
        <f>((EW42*1.35))</f>
        <v>75.492000000000004</v>
      </c>
      <c r="AI42">
        <f>((EX42*1.35))</f>
        <v>4.077</v>
      </c>
      <c r="AJ42">
        <f t="shared" si="29"/>
        <v>0</v>
      </c>
      <c r="AK42">
        <v>1374.18</v>
      </c>
      <c r="AL42">
        <v>498.56</v>
      </c>
      <c r="AM42">
        <v>349.97</v>
      </c>
      <c r="AN42">
        <v>37.909999999999997</v>
      </c>
      <c r="AO42">
        <v>525.65</v>
      </c>
      <c r="AP42">
        <v>0</v>
      </c>
      <c r="AQ42">
        <v>55.92</v>
      </c>
      <c r="AR42">
        <v>3.02</v>
      </c>
      <c r="AS42">
        <v>0</v>
      </c>
      <c r="AT42">
        <v>95</v>
      </c>
      <c r="AU42">
        <v>65</v>
      </c>
      <c r="AV42">
        <v>1</v>
      </c>
      <c r="AW42">
        <v>1</v>
      </c>
      <c r="AZ42">
        <v>6.77</v>
      </c>
      <c r="BA42">
        <v>6.77</v>
      </c>
      <c r="BB42">
        <v>6.77</v>
      </c>
      <c r="BC42">
        <v>6.77</v>
      </c>
      <c r="BD42" t="s">
        <v>3</v>
      </c>
      <c r="BE42" t="s">
        <v>3</v>
      </c>
      <c r="BF42" t="s">
        <v>3</v>
      </c>
      <c r="BG42" t="s">
        <v>3</v>
      </c>
      <c r="BH42">
        <v>0</v>
      </c>
      <c r="BI42">
        <v>2</v>
      </c>
      <c r="BJ42" t="s">
        <v>114</v>
      </c>
      <c r="BM42">
        <v>108001</v>
      </c>
      <c r="BN42">
        <v>0</v>
      </c>
      <c r="BO42" t="s">
        <v>3</v>
      </c>
      <c r="BP42">
        <v>0</v>
      </c>
      <c r="BQ42">
        <v>3</v>
      </c>
      <c r="BR42">
        <v>0</v>
      </c>
      <c r="BS42">
        <v>6.77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95</v>
      </c>
      <c r="CA42">
        <v>65</v>
      </c>
      <c r="CE42">
        <v>0</v>
      </c>
      <c r="CF42">
        <v>0</v>
      </c>
      <c r="CG42">
        <v>0</v>
      </c>
      <c r="CM42">
        <v>0</v>
      </c>
      <c r="CN42" t="s">
        <v>523</v>
      </c>
      <c r="CO42">
        <v>0</v>
      </c>
      <c r="CP42">
        <f t="shared" si="30"/>
        <v>2275.6</v>
      </c>
      <c r="CQ42">
        <f t="shared" si="31"/>
        <v>3375.2511999999997</v>
      </c>
      <c r="CR42">
        <f t="shared" si="32"/>
        <v>3198.5541999999996</v>
      </c>
      <c r="CS42">
        <f t="shared" si="33"/>
        <v>346.48859999999996</v>
      </c>
      <c r="CT42">
        <f t="shared" si="34"/>
        <v>4804.1950999999999</v>
      </c>
      <c r="CU42">
        <f t="shared" si="35"/>
        <v>0</v>
      </c>
      <c r="CV42">
        <f t="shared" si="36"/>
        <v>75.492000000000004</v>
      </c>
      <c r="CW42">
        <f t="shared" si="37"/>
        <v>4.077</v>
      </c>
      <c r="CX42">
        <f t="shared" si="38"/>
        <v>0</v>
      </c>
      <c r="CY42">
        <f t="shared" si="49"/>
        <v>978.63300000000004</v>
      </c>
      <c r="CZ42">
        <f t="shared" si="50"/>
        <v>669.59100000000001</v>
      </c>
      <c r="DC42" t="s">
        <v>3</v>
      </c>
      <c r="DD42" t="s">
        <v>3</v>
      </c>
      <c r="DE42" t="s">
        <v>49</v>
      </c>
      <c r="DF42" t="s">
        <v>49</v>
      </c>
      <c r="DG42" t="s">
        <v>49</v>
      </c>
      <c r="DH42" t="s">
        <v>3</v>
      </c>
      <c r="DI42" t="s">
        <v>49</v>
      </c>
      <c r="DJ42" t="s">
        <v>49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1003</v>
      </c>
      <c r="DV42" t="s">
        <v>70</v>
      </c>
      <c r="DW42" t="s">
        <v>70</v>
      </c>
      <c r="DX42">
        <v>100</v>
      </c>
      <c r="EE42">
        <v>39174386</v>
      </c>
      <c r="EF42">
        <v>3</v>
      </c>
      <c r="EG42" t="s">
        <v>20</v>
      </c>
      <c r="EH42">
        <v>0</v>
      </c>
      <c r="EI42" t="s">
        <v>3</v>
      </c>
      <c r="EJ42">
        <v>2</v>
      </c>
      <c r="EK42">
        <v>108001</v>
      </c>
      <c r="EL42" t="s">
        <v>21</v>
      </c>
      <c r="EM42" t="s">
        <v>22</v>
      </c>
      <c r="EO42" t="s">
        <v>50</v>
      </c>
      <c r="EQ42">
        <v>0</v>
      </c>
      <c r="ER42">
        <v>1374.18</v>
      </c>
      <c r="ES42">
        <v>498.56</v>
      </c>
      <c r="ET42">
        <v>349.97</v>
      </c>
      <c r="EU42">
        <v>37.909999999999997</v>
      </c>
      <c r="EV42">
        <v>525.65</v>
      </c>
      <c r="EW42">
        <v>55.92</v>
      </c>
      <c r="EX42">
        <v>3.02</v>
      </c>
      <c r="EY42">
        <v>0</v>
      </c>
      <c r="FQ42">
        <v>0</v>
      </c>
      <c r="FR42">
        <f t="shared" si="39"/>
        <v>0</v>
      </c>
      <c r="FS42">
        <v>0</v>
      </c>
      <c r="FX42">
        <v>95</v>
      </c>
      <c r="FY42">
        <v>65</v>
      </c>
      <c r="GA42" t="s">
        <v>3</v>
      </c>
      <c r="GD42">
        <v>1</v>
      </c>
      <c r="GF42">
        <v>-2011955457</v>
      </c>
      <c r="GG42">
        <v>1</v>
      </c>
      <c r="GH42">
        <v>1</v>
      </c>
      <c r="GI42">
        <v>4</v>
      </c>
      <c r="GJ42">
        <v>0</v>
      </c>
      <c r="GK42">
        <v>0</v>
      </c>
      <c r="GL42">
        <f t="shared" si="40"/>
        <v>0</v>
      </c>
      <c r="GM42">
        <f t="shared" si="41"/>
        <v>3923.82</v>
      </c>
      <c r="GN42">
        <f t="shared" si="42"/>
        <v>0</v>
      </c>
      <c r="GO42">
        <f t="shared" si="43"/>
        <v>3923.82</v>
      </c>
      <c r="GP42">
        <f t="shared" si="44"/>
        <v>0</v>
      </c>
      <c r="GR42">
        <v>0</v>
      </c>
      <c r="GS42">
        <v>3</v>
      </c>
      <c r="GT42">
        <v>0</v>
      </c>
      <c r="GU42" t="s">
        <v>3</v>
      </c>
      <c r="GV42">
        <f t="shared" si="45"/>
        <v>0</v>
      </c>
      <c r="GW42">
        <v>1</v>
      </c>
      <c r="GX42">
        <f t="shared" si="46"/>
        <v>0</v>
      </c>
      <c r="HA42">
        <v>0</v>
      </c>
      <c r="HB42">
        <v>0</v>
      </c>
      <c r="HC42">
        <f t="shared" si="47"/>
        <v>0</v>
      </c>
      <c r="IK42">
        <v>0</v>
      </c>
    </row>
    <row r="43" spans="1:245" x14ac:dyDescent="0.2">
      <c r="A43">
        <v>18</v>
      </c>
      <c r="B43">
        <v>1</v>
      </c>
      <c r="C43">
        <v>143</v>
      </c>
      <c r="E43" t="s">
        <v>115</v>
      </c>
      <c r="F43" t="s">
        <v>116</v>
      </c>
      <c r="G43" t="s">
        <v>117</v>
      </c>
      <c r="H43" t="s">
        <v>47</v>
      </c>
      <c r="I43">
        <f>I42*J43</f>
        <v>20</v>
      </c>
      <c r="J43">
        <v>100</v>
      </c>
      <c r="O43">
        <f t="shared" si="14"/>
        <v>11049.99</v>
      </c>
      <c r="P43">
        <f t="shared" si="15"/>
        <v>11049.99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39682553</v>
      </c>
      <c r="AB43">
        <f t="shared" si="25"/>
        <v>81.61</v>
      </c>
      <c r="AC43">
        <f t="shared" si="48"/>
        <v>81.61</v>
      </c>
      <c r="AD43">
        <f>ROUND((((ET43)-(EU43))+AE43),2)</f>
        <v>0</v>
      </c>
      <c r="AE43">
        <f>ROUND((EU43),2)</f>
        <v>0</v>
      </c>
      <c r="AF43">
        <f>ROUND((EV43),2)</f>
        <v>0</v>
      </c>
      <c r="AG43">
        <f t="shared" si="27"/>
        <v>0</v>
      </c>
      <c r="AH43">
        <f>(EW43)</f>
        <v>0</v>
      </c>
      <c r="AI43">
        <f>(EX43)</f>
        <v>0</v>
      </c>
      <c r="AJ43">
        <f t="shared" si="29"/>
        <v>0</v>
      </c>
      <c r="AK43">
        <v>81.61</v>
      </c>
      <c r="AL43">
        <v>81.61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95</v>
      </c>
      <c r="AU43">
        <v>65</v>
      </c>
      <c r="AV43">
        <v>1</v>
      </c>
      <c r="AW43">
        <v>1</v>
      </c>
      <c r="AZ43">
        <v>6.77</v>
      </c>
      <c r="BA43">
        <v>1</v>
      </c>
      <c r="BB43">
        <v>1</v>
      </c>
      <c r="BC43">
        <v>6.77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2</v>
      </c>
      <c r="BJ43" t="s">
        <v>118</v>
      </c>
      <c r="BM43">
        <v>108001</v>
      </c>
      <c r="BN43">
        <v>0</v>
      </c>
      <c r="BO43" t="s">
        <v>3</v>
      </c>
      <c r="BP43">
        <v>0</v>
      </c>
      <c r="BQ43">
        <v>3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0"/>
        <v>11049.99</v>
      </c>
      <c r="CQ43">
        <f t="shared" si="31"/>
        <v>552.49969999999996</v>
      </c>
      <c r="CR43">
        <f t="shared" si="32"/>
        <v>0</v>
      </c>
      <c r="CS43">
        <f t="shared" si="33"/>
        <v>0</v>
      </c>
      <c r="CT43">
        <f t="shared" si="34"/>
        <v>0</v>
      </c>
      <c r="CU43">
        <f t="shared" si="35"/>
        <v>0</v>
      </c>
      <c r="CV43">
        <f t="shared" si="36"/>
        <v>0</v>
      </c>
      <c r="CW43">
        <f t="shared" si="37"/>
        <v>0</v>
      </c>
      <c r="CX43">
        <f t="shared" si="38"/>
        <v>0</v>
      </c>
      <c r="CY43">
        <f t="shared" si="49"/>
        <v>0</v>
      </c>
      <c r="CZ43">
        <f t="shared" si="50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47</v>
      </c>
      <c r="DW43" t="s">
        <v>47</v>
      </c>
      <c r="DX43">
        <v>1</v>
      </c>
      <c r="EE43">
        <v>39174386</v>
      </c>
      <c r="EF43">
        <v>3</v>
      </c>
      <c r="EG43" t="s">
        <v>20</v>
      </c>
      <c r="EH43">
        <v>0</v>
      </c>
      <c r="EI43" t="s">
        <v>3</v>
      </c>
      <c r="EJ43">
        <v>2</v>
      </c>
      <c r="EK43">
        <v>108001</v>
      </c>
      <c r="EL43" t="s">
        <v>21</v>
      </c>
      <c r="EM43" t="s">
        <v>22</v>
      </c>
      <c r="EO43" t="s">
        <v>3</v>
      </c>
      <c r="EQ43">
        <v>0</v>
      </c>
      <c r="ER43">
        <v>81.61</v>
      </c>
      <c r="ES43">
        <v>81.61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9"/>
        <v>0</v>
      </c>
      <c r="FS43">
        <v>0</v>
      </c>
      <c r="FX43">
        <v>95</v>
      </c>
      <c r="FY43">
        <v>65</v>
      </c>
      <c r="GA43" t="s">
        <v>3</v>
      </c>
      <c r="GD43">
        <v>1</v>
      </c>
      <c r="GF43">
        <v>-2062243343</v>
      </c>
      <c r="GG43">
        <v>1</v>
      </c>
      <c r="GH43">
        <v>1</v>
      </c>
      <c r="GI43">
        <v>4</v>
      </c>
      <c r="GJ43">
        <v>0</v>
      </c>
      <c r="GK43">
        <v>0</v>
      </c>
      <c r="GL43">
        <f t="shared" si="40"/>
        <v>0</v>
      </c>
      <c r="GM43">
        <f t="shared" si="41"/>
        <v>11049.99</v>
      </c>
      <c r="GN43">
        <f t="shared" si="42"/>
        <v>0</v>
      </c>
      <c r="GO43">
        <f t="shared" si="43"/>
        <v>11049.99</v>
      </c>
      <c r="GP43">
        <f t="shared" si="44"/>
        <v>0</v>
      </c>
      <c r="GR43">
        <v>0</v>
      </c>
      <c r="GS43">
        <v>3</v>
      </c>
      <c r="GT43">
        <v>0</v>
      </c>
      <c r="GU43" t="s">
        <v>3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HC43">
        <f t="shared" si="47"/>
        <v>0</v>
      </c>
      <c r="IK43">
        <v>0</v>
      </c>
    </row>
    <row r="44" spans="1:245" x14ac:dyDescent="0.2">
      <c r="A44">
        <v>17</v>
      </c>
      <c r="B44">
        <v>1</v>
      </c>
      <c r="C44">
        <f>ROW(SmtRes!A157)</f>
        <v>157</v>
      </c>
      <c r="D44">
        <f>ROW(EtalonRes!A145)</f>
        <v>145</v>
      </c>
      <c r="E44" t="s">
        <v>119</v>
      </c>
      <c r="F44" t="s">
        <v>120</v>
      </c>
      <c r="G44" t="s">
        <v>121</v>
      </c>
      <c r="H44" t="s">
        <v>122</v>
      </c>
      <c r="I44">
        <v>4.5296000000000003E-2</v>
      </c>
      <c r="J44">
        <v>0</v>
      </c>
      <c r="O44">
        <f t="shared" si="14"/>
        <v>317.5</v>
      </c>
      <c r="P44">
        <f t="shared" si="15"/>
        <v>16.239999999999998</v>
      </c>
      <c r="Q44">
        <f t="shared" si="16"/>
        <v>120.39</v>
      </c>
      <c r="R44">
        <f t="shared" si="17"/>
        <v>12.99</v>
      </c>
      <c r="S44">
        <f t="shared" si="18"/>
        <v>180.87</v>
      </c>
      <c r="T44">
        <f t="shared" si="19"/>
        <v>0</v>
      </c>
      <c r="U44">
        <f t="shared" si="20"/>
        <v>2.8422334080000002</v>
      </c>
      <c r="V44">
        <f t="shared" si="21"/>
        <v>0.15287400000000001</v>
      </c>
      <c r="W44">
        <f t="shared" si="22"/>
        <v>0</v>
      </c>
      <c r="X44">
        <f t="shared" si="23"/>
        <v>184.17</v>
      </c>
      <c r="Y44">
        <f t="shared" si="24"/>
        <v>126.01</v>
      </c>
      <c r="AA44">
        <v>39682553</v>
      </c>
      <c r="AB44">
        <f t="shared" si="25"/>
        <v>1035.3800000000001</v>
      </c>
      <c r="AC44">
        <f t="shared" si="48"/>
        <v>52.95</v>
      </c>
      <c r="AD44">
        <f>ROUND(((((ET44*1.35))-((EU44*1.35)))+AE44),2)</f>
        <v>392.6</v>
      </c>
      <c r="AE44">
        <f>ROUND(((EU44*1.35)),2)</f>
        <v>42.36</v>
      </c>
      <c r="AF44">
        <f>ROUND(((EV44*1.35)),2)</f>
        <v>589.83000000000004</v>
      </c>
      <c r="AG44">
        <f t="shared" si="27"/>
        <v>0</v>
      </c>
      <c r="AH44">
        <f>((EW44*1.35))</f>
        <v>62.747999999999998</v>
      </c>
      <c r="AI44">
        <f>((EX44*1.35))</f>
        <v>3.375</v>
      </c>
      <c r="AJ44">
        <f t="shared" si="29"/>
        <v>0</v>
      </c>
      <c r="AK44">
        <v>780.68</v>
      </c>
      <c r="AL44">
        <v>52.95</v>
      </c>
      <c r="AM44">
        <v>290.82</v>
      </c>
      <c r="AN44">
        <v>31.38</v>
      </c>
      <c r="AO44">
        <v>436.91</v>
      </c>
      <c r="AP44">
        <v>0</v>
      </c>
      <c r="AQ44">
        <v>46.48</v>
      </c>
      <c r="AR44">
        <v>2.5</v>
      </c>
      <c r="AS44">
        <v>0</v>
      </c>
      <c r="AT44">
        <v>95</v>
      </c>
      <c r="AU44">
        <v>65</v>
      </c>
      <c r="AV44">
        <v>1</v>
      </c>
      <c r="AW44">
        <v>1</v>
      </c>
      <c r="AZ44">
        <v>6.77</v>
      </c>
      <c r="BA44">
        <v>6.77</v>
      </c>
      <c r="BB44">
        <v>6.77</v>
      </c>
      <c r="BC44">
        <v>6.77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2</v>
      </c>
      <c r="BJ44" t="s">
        <v>123</v>
      </c>
      <c r="BM44">
        <v>108001</v>
      </c>
      <c r="BN44">
        <v>0</v>
      </c>
      <c r="BO44" t="s">
        <v>3</v>
      </c>
      <c r="BP44">
        <v>0</v>
      </c>
      <c r="BQ44">
        <v>3</v>
      </c>
      <c r="BR44">
        <v>0</v>
      </c>
      <c r="BS44">
        <v>6.77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95</v>
      </c>
      <c r="CA44">
        <v>65</v>
      </c>
      <c r="CE44">
        <v>0</v>
      </c>
      <c r="CF44">
        <v>0</v>
      </c>
      <c r="CG44">
        <v>0</v>
      </c>
      <c r="CM44">
        <v>0</v>
      </c>
      <c r="CN44" t="s">
        <v>523</v>
      </c>
      <c r="CO44">
        <v>0</v>
      </c>
      <c r="CP44">
        <f t="shared" si="30"/>
        <v>317.5</v>
      </c>
      <c r="CQ44">
        <f t="shared" si="31"/>
        <v>358.47149999999999</v>
      </c>
      <c r="CR44">
        <f t="shared" si="32"/>
        <v>2657.902</v>
      </c>
      <c r="CS44">
        <f t="shared" si="33"/>
        <v>286.77719999999999</v>
      </c>
      <c r="CT44">
        <f t="shared" si="34"/>
        <v>3993.1491000000001</v>
      </c>
      <c r="CU44">
        <f t="shared" si="35"/>
        <v>0</v>
      </c>
      <c r="CV44">
        <f t="shared" si="36"/>
        <v>62.747999999999998</v>
      </c>
      <c r="CW44">
        <f t="shared" si="37"/>
        <v>3.375</v>
      </c>
      <c r="CX44">
        <f t="shared" si="38"/>
        <v>0</v>
      </c>
      <c r="CY44">
        <f t="shared" si="49"/>
        <v>184.167</v>
      </c>
      <c r="CZ44">
        <f t="shared" si="50"/>
        <v>126.00900000000001</v>
      </c>
      <c r="DC44" t="s">
        <v>3</v>
      </c>
      <c r="DD44" t="s">
        <v>3</v>
      </c>
      <c r="DE44" t="s">
        <v>49</v>
      </c>
      <c r="DF44" t="s">
        <v>49</v>
      </c>
      <c r="DG44" t="s">
        <v>49</v>
      </c>
      <c r="DH44" t="s">
        <v>3</v>
      </c>
      <c r="DI44" t="s">
        <v>49</v>
      </c>
      <c r="DJ44" t="s">
        <v>49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1009</v>
      </c>
      <c r="DV44" t="s">
        <v>122</v>
      </c>
      <c r="DW44" t="s">
        <v>122</v>
      </c>
      <c r="DX44">
        <v>1000</v>
      </c>
      <c r="EE44">
        <v>39174386</v>
      </c>
      <c r="EF44">
        <v>3</v>
      </c>
      <c r="EG44" t="s">
        <v>20</v>
      </c>
      <c r="EH44">
        <v>0</v>
      </c>
      <c r="EI44" t="s">
        <v>3</v>
      </c>
      <c r="EJ44">
        <v>2</v>
      </c>
      <c r="EK44">
        <v>108001</v>
      </c>
      <c r="EL44" t="s">
        <v>21</v>
      </c>
      <c r="EM44" t="s">
        <v>22</v>
      </c>
      <c r="EO44" t="s">
        <v>50</v>
      </c>
      <c r="EQ44">
        <v>0</v>
      </c>
      <c r="ER44">
        <v>780.68</v>
      </c>
      <c r="ES44">
        <v>52.95</v>
      </c>
      <c r="ET44">
        <v>290.82</v>
      </c>
      <c r="EU44">
        <v>31.38</v>
      </c>
      <c r="EV44">
        <v>436.91</v>
      </c>
      <c r="EW44">
        <v>46.48</v>
      </c>
      <c r="EX44">
        <v>2.5</v>
      </c>
      <c r="EY44">
        <v>0</v>
      </c>
      <c r="FQ44">
        <v>0</v>
      </c>
      <c r="FR44">
        <f t="shared" si="39"/>
        <v>0</v>
      </c>
      <c r="FS44">
        <v>0</v>
      </c>
      <c r="FX44">
        <v>95</v>
      </c>
      <c r="FY44">
        <v>65</v>
      </c>
      <c r="GA44" t="s">
        <v>3</v>
      </c>
      <c r="GD44">
        <v>1</v>
      </c>
      <c r="GF44">
        <v>-2010356219</v>
      </c>
      <c r="GG44">
        <v>1</v>
      </c>
      <c r="GH44">
        <v>1</v>
      </c>
      <c r="GI44">
        <v>4</v>
      </c>
      <c r="GJ44">
        <v>0</v>
      </c>
      <c r="GK44">
        <v>0</v>
      </c>
      <c r="GL44">
        <f t="shared" si="40"/>
        <v>0</v>
      </c>
      <c r="GM44">
        <f t="shared" si="41"/>
        <v>627.67999999999995</v>
      </c>
      <c r="GN44">
        <f t="shared" si="42"/>
        <v>0</v>
      </c>
      <c r="GO44">
        <f t="shared" si="43"/>
        <v>627.67999999999995</v>
      </c>
      <c r="GP44">
        <f t="shared" si="44"/>
        <v>0</v>
      </c>
      <c r="GR44">
        <v>0</v>
      </c>
      <c r="GS44">
        <v>3</v>
      </c>
      <c r="GT44">
        <v>0</v>
      </c>
      <c r="GU44" t="s">
        <v>3</v>
      </c>
      <c r="GV44">
        <f t="shared" si="45"/>
        <v>0</v>
      </c>
      <c r="GW44">
        <v>1</v>
      </c>
      <c r="GX44">
        <f t="shared" si="46"/>
        <v>0</v>
      </c>
      <c r="HA44">
        <v>0</v>
      </c>
      <c r="HB44">
        <v>0</v>
      </c>
      <c r="HC44">
        <f t="shared" si="47"/>
        <v>0</v>
      </c>
      <c r="IK44">
        <v>0</v>
      </c>
    </row>
    <row r="45" spans="1:245" x14ac:dyDescent="0.2">
      <c r="A45">
        <v>18</v>
      </c>
      <c r="B45">
        <v>1</v>
      </c>
      <c r="C45">
        <v>153</v>
      </c>
      <c r="E45" t="s">
        <v>124</v>
      </c>
      <c r="F45" t="s">
        <v>125</v>
      </c>
      <c r="G45" t="s">
        <v>126</v>
      </c>
      <c r="H45" t="s">
        <v>127</v>
      </c>
      <c r="I45">
        <f>I44*J45</f>
        <v>3</v>
      </c>
      <c r="J45">
        <v>66.231013776050858</v>
      </c>
      <c r="O45">
        <f t="shared" si="14"/>
        <v>1568.14</v>
      </c>
      <c r="P45">
        <f t="shared" si="15"/>
        <v>1568.14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39682553</v>
      </c>
      <c r="AB45">
        <f t="shared" si="25"/>
        <v>77.209999999999994</v>
      </c>
      <c r="AC45">
        <f t="shared" si="48"/>
        <v>77.209999999999994</v>
      </c>
      <c r="AD45">
        <f>ROUND((((ET45)-(EU45))+AE45),2)</f>
        <v>0</v>
      </c>
      <c r="AE45">
        <f t="shared" ref="AE45:AF49" si="53">ROUND((EU45),2)</f>
        <v>0</v>
      </c>
      <c r="AF45">
        <f t="shared" si="53"/>
        <v>0</v>
      </c>
      <c r="AG45">
        <f t="shared" si="27"/>
        <v>0</v>
      </c>
      <c r="AH45">
        <f t="shared" ref="AH45:AI49" si="54">(EW45)</f>
        <v>0</v>
      </c>
      <c r="AI45">
        <f t="shared" si="54"/>
        <v>0</v>
      </c>
      <c r="AJ45">
        <f t="shared" si="29"/>
        <v>0</v>
      </c>
      <c r="AK45">
        <v>77.209999999999994</v>
      </c>
      <c r="AL45">
        <v>77.209999999999994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95</v>
      </c>
      <c r="AU45">
        <v>65</v>
      </c>
      <c r="AV45">
        <v>1</v>
      </c>
      <c r="AW45">
        <v>1</v>
      </c>
      <c r="AZ45">
        <v>6.77</v>
      </c>
      <c r="BA45">
        <v>1</v>
      </c>
      <c r="BB45">
        <v>1</v>
      </c>
      <c r="BC45">
        <v>6.77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2</v>
      </c>
      <c r="BJ45" t="s">
        <v>128</v>
      </c>
      <c r="BM45">
        <v>108001</v>
      </c>
      <c r="BN45">
        <v>0</v>
      </c>
      <c r="BO45" t="s">
        <v>3</v>
      </c>
      <c r="BP45">
        <v>0</v>
      </c>
      <c r="BQ45">
        <v>3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0"/>
        <v>1568.14</v>
      </c>
      <c r="CQ45">
        <f t="shared" si="31"/>
        <v>522.71169999999995</v>
      </c>
      <c r="CR45">
        <f t="shared" si="32"/>
        <v>0</v>
      </c>
      <c r="CS45">
        <f t="shared" si="33"/>
        <v>0</v>
      </c>
      <c r="CT45">
        <f t="shared" si="34"/>
        <v>0</v>
      </c>
      <c r="CU45">
        <f t="shared" si="35"/>
        <v>0</v>
      </c>
      <c r="CV45">
        <f t="shared" si="36"/>
        <v>0</v>
      </c>
      <c r="CW45">
        <f t="shared" si="37"/>
        <v>0</v>
      </c>
      <c r="CX45">
        <f t="shared" si="38"/>
        <v>0</v>
      </c>
      <c r="CY45">
        <f t="shared" si="49"/>
        <v>0</v>
      </c>
      <c r="CZ45">
        <f t="shared" si="50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127</v>
      </c>
      <c r="DW45" t="s">
        <v>127</v>
      </c>
      <c r="DX45">
        <v>1</v>
      </c>
      <c r="EE45">
        <v>39174386</v>
      </c>
      <c r="EF45">
        <v>3</v>
      </c>
      <c r="EG45" t="s">
        <v>20</v>
      </c>
      <c r="EH45">
        <v>0</v>
      </c>
      <c r="EI45" t="s">
        <v>3</v>
      </c>
      <c r="EJ45">
        <v>2</v>
      </c>
      <c r="EK45">
        <v>108001</v>
      </c>
      <c r="EL45" t="s">
        <v>21</v>
      </c>
      <c r="EM45" t="s">
        <v>22</v>
      </c>
      <c r="EO45" t="s">
        <v>3</v>
      </c>
      <c r="EQ45">
        <v>0</v>
      </c>
      <c r="ER45">
        <v>77.209999999999994</v>
      </c>
      <c r="ES45">
        <v>77.209999999999994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39"/>
        <v>0</v>
      </c>
      <c r="FS45">
        <v>0</v>
      </c>
      <c r="FX45">
        <v>95</v>
      </c>
      <c r="FY45">
        <v>65</v>
      </c>
      <c r="GA45" t="s">
        <v>3</v>
      </c>
      <c r="GD45">
        <v>1</v>
      </c>
      <c r="GF45">
        <v>-1874568652</v>
      </c>
      <c r="GG45">
        <v>1</v>
      </c>
      <c r="GH45">
        <v>1</v>
      </c>
      <c r="GI45">
        <v>4</v>
      </c>
      <c r="GJ45">
        <v>0</v>
      </c>
      <c r="GK45">
        <v>0</v>
      </c>
      <c r="GL45">
        <f t="shared" si="40"/>
        <v>0</v>
      </c>
      <c r="GM45">
        <f t="shared" si="41"/>
        <v>1568.14</v>
      </c>
      <c r="GN45">
        <f t="shared" si="42"/>
        <v>0</v>
      </c>
      <c r="GO45">
        <f t="shared" si="43"/>
        <v>1568.14</v>
      </c>
      <c r="GP45">
        <f t="shared" si="44"/>
        <v>0</v>
      </c>
      <c r="GR45">
        <v>0</v>
      </c>
      <c r="GS45">
        <v>3</v>
      </c>
      <c r="GT45">
        <v>0</v>
      </c>
      <c r="GU45" t="s">
        <v>3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HC45">
        <f t="shared" si="47"/>
        <v>0</v>
      </c>
      <c r="IK45">
        <v>0</v>
      </c>
    </row>
    <row r="46" spans="1:245" x14ac:dyDescent="0.2">
      <c r="A46">
        <v>18</v>
      </c>
      <c r="B46">
        <v>1</v>
      </c>
      <c r="C46">
        <v>154</v>
      </c>
      <c r="E46" t="s">
        <v>129</v>
      </c>
      <c r="F46" t="s">
        <v>130</v>
      </c>
      <c r="G46" t="s">
        <v>131</v>
      </c>
      <c r="H46" t="s">
        <v>47</v>
      </c>
      <c r="I46">
        <f>I44*J46</f>
        <v>3</v>
      </c>
      <c r="J46">
        <v>66.231013776050858</v>
      </c>
      <c r="O46">
        <f t="shared" si="14"/>
        <v>1663.8</v>
      </c>
      <c r="P46">
        <f t="shared" si="15"/>
        <v>1663.8</v>
      </c>
      <c r="Q46">
        <f t="shared" si="16"/>
        <v>0</v>
      </c>
      <c r="R46">
        <f t="shared" si="17"/>
        <v>0</v>
      </c>
      <c r="S46">
        <f t="shared" si="18"/>
        <v>0</v>
      </c>
      <c r="T46">
        <f t="shared" si="19"/>
        <v>0</v>
      </c>
      <c r="U46">
        <f t="shared" si="20"/>
        <v>0</v>
      </c>
      <c r="V46">
        <f t="shared" si="21"/>
        <v>0</v>
      </c>
      <c r="W46">
        <f t="shared" si="22"/>
        <v>0</v>
      </c>
      <c r="X46">
        <f t="shared" si="23"/>
        <v>0</v>
      </c>
      <c r="Y46">
        <f t="shared" si="24"/>
        <v>0</v>
      </c>
      <c r="AA46">
        <v>39682553</v>
      </c>
      <c r="AB46">
        <f t="shared" si="25"/>
        <v>81.92</v>
      </c>
      <c r="AC46">
        <f t="shared" si="48"/>
        <v>81.92</v>
      </c>
      <c r="AD46">
        <f>ROUND((((ET46)-(EU46))+AE46),2)</f>
        <v>0</v>
      </c>
      <c r="AE46">
        <f t="shared" si="53"/>
        <v>0</v>
      </c>
      <c r="AF46">
        <f t="shared" si="53"/>
        <v>0</v>
      </c>
      <c r="AG46">
        <f t="shared" si="27"/>
        <v>0</v>
      </c>
      <c r="AH46">
        <f t="shared" si="54"/>
        <v>0</v>
      </c>
      <c r="AI46">
        <f t="shared" si="54"/>
        <v>0</v>
      </c>
      <c r="AJ46">
        <f t="shared" si="29"/>
        <v>0</v>
      </c>
      <c r="AK46">
        <v>81.92</v>
      </c>
      <c r="AL46">
        <v>81.92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95</v>
      </c>
      <c r="AU46">
        <v>65</v>
      </c>
      <c r="AV46">
        <v>1</v>
      </c>
      <c r="AW46">
        <v>1</v>
      </c>
      <c r="AZ46">
        <v>6.77</v>
      </c>
      <c r="BA46">
        <v>1</v>
      </c>
      <c r="BB46">
        <v>1</v>
      </c>
      <c r="BC46">
        <v>6.77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2</v>
      </c>
      <c r="BJ46" t="s">
        <v>132</v>
      </c>
      <c r="BM46">
        <v>108001</v>
      </c>
      <c r="BN46">
        <v>0</v>
      </c>
      <c r="BO46" t="s">
        <v>3</v>
      </c>
      <c r="BP46">
        <v>0</v>
      </c>
      <c r="BQ46">
        <v>3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95</v>
      </c>
      <c r="CA46">
        <v>65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30"/>
        <v>1663.8</v>
      </c>
      <c r="CQ46">
        <f t="shared" si="31"/>
        <v>554.59839999999997</v>
      </c>
      <c r="CR46">
        <f t="shared" si="32"/>
        <v>0</v>
      </c>
      <c r="CS46">
        <f t="shared" si="33"/>
        <v>0</v>
      </c>
      <c r="CT46">
        <f t="shared" si="34"/>
        <v>0</v>
      </c>
      <c r="CU46">
        <f t="shared" si="35"/>
        <v>0</v>
      </c>
      <c r="CV46">
        <f t="shared" si="36"/>
        <v>0</v>
      </c>
      <c r="CW46">
        <f t="shared" si="37"/>
        <v>0</v>
      </c>
      <c r="CX46">
        <f t="shared" si="38"/>
        <v>0</v>
      </c>
      <c r="CY46">
        <f t="shared" si="49"/>
        <v>0</v>
      </c>
      <c r="CZ46">
        <f t="shared" si="50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1003</v>
      </c>
      <c r="DV46" t="s">
        <v>47</v>
      </c>
      <c r="DW46" t="s">
        <v>47</v>
      </c>
      <c r="DX46">
        <v>1</v>
      </c>
      <c r="EE46">
        <v>39174386</v>
      </c>
      <c r="EF46">
        <v>3</v>
      </c>
      <c r="EG46" t="s">
        <v>20</v>
      </c>
      <c r="EH46">
        <v>0</v>
      </c>
      <c r="EI46" t="s">
        <v>3</v>
      </c>
      <c r="EJ46">
        <v>2</v>
      </c>
      <c r="EK46">
        <v>108001</v>
      </c>
      <c r="EL46" t="s">
        <v>21</v>
      </c>
      <c r="EM46" t="s">
        <v>22</v>
      </c>
      <c r="EO46" t="s">
        <v>3</v>
      </c>
      <c r="EQ46">
        <v>0</v>
      </c>
      <c r="ER46">
        <v>81.92</v>
      </c>
      <c r="ES46">
        <v>81.92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39"/>
        <v>0</v>
      </c>
      <c r="FS46">
        <v>0</v>
      </c>
      <c r="FX46">
        <v>95</v>
      </c>
      <c r="FY46">
        <v>65</v>
      </c>
      <c r="GA46" t="s">
        <v>3</v>
      </c>
      <c r="GD46">
        <v>1</v>
      </c>
      <c r="GF46">
        <v>-903009014</v>
      </c>
      <c r="GG46">
        <v>1</v>
      </c>
      <c r="GH46">
        <v>1</v>
      </c>
      <c r="GI46">
        <v>4</v>
      </c>
      <c r="GJ46">
        <v>0</v>
      </c>
      <c r="GK46">
        <v>0</v>
      </c>
      <c r="GL46">
        <f t="shared" si="40"/>
        <v>0</v>
      </c>
      <c r="GM46">
        <f t="shared" si="41"/>
        <v>1663.8</v>
      </c>
      <c r="GN46">
        <f t="shared" si="42"/>
        <v>0</v>
      </c>
      <c r="GO46">
        <f t="shared" si="43"/>
        <v>1663.8</v>
      </c>
      <c r="GP46">
        <f t="shared" si="44"/>
        <v>0</v>
      </c>
      <c r="GR46">
        <v>0</v>
      </c>
      <c r="GS46">
        <v>3</v>
      </c>
      <c r="GT46">
        <v>0</v>
      </c>
      <c r="GU46" t="s">
        <v>3</v>
      </c>
      <c r="GV46">
        <f t="shared" si="45"/>
        <v>0</v>
      </c>
      <c r="GW46">
        <v>1</v>
      </c>
      <c r="GX46">
        <f t="shared" si="46"/>
        <v>0</v>
      </c>
      <c r="HA46">
        <v>0</v>
      </c>
      <c r="HB46">
        <v>0</v>
      </c>
      <c r="HC46">
        <f t="shared" si="47"/>
        <v>0</v>
      </c>
      <c r="IK46">
        <v>0</v>
      </c>
    </row>
    <row r="47" spans="1:245" x14ac:dyDescent="0.2">
      <c r="A47">
        <v>18</v>
      </c>
      <c r="B47">
        <v>1</v>
      </c>
      <c r="C47">
        <v>152</v>
      </c>
      <c r="E47" t="s">
        <v>133</v>
      </c>
      <c r="F47" t="s">
        <v>134</v>
      </c>
      <c r="G47" t="s">
        <v>135</v>
      </c>
      <c r="H47" t="s">
        <v>127</v>
      </c>
      <c r="I47">
        <f>I44*J47</f>
        <v>1</v>
      </c>
      <c r="J47">
        <v>22.077004592016955</v>
      </c>
      <c r="O47">
        <f t="shared" si="14"/>
        <v>309.8</v>
      </c>
      <c r="P47">
        <f t="shared" si="15"/>
        <v>309.8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39682553</v>
      </c>
      <c r="AB47">
        <f t="shared" si="25"/>
        <v>45.76</v>
      </c>
      <c r="AC47">
        <f t="shared" si="48"/>
        <v>45.76</v>
      </c>
      <c r="AD47">
        <f>ROUND((((ET47)-(EU47))+AE47),2)</f>
        <v>0</v>
      </c>
      <c r="AE47">
        <f t="shared" si="53"/>
        <v>0</v>
      </c>
      <c r="AF47">
        <f t="shared" si="53"/>
        <v>0</v>
      </c>
      <c r="AG47">
        <f t="shared" si="27"/>
        <v>0</v>
      </c>
      <c r="AH47">
        <f t="shared" si="54"/>
        <v>0</v>
      </c>
      <c r="AI47">
        <f t="shared" si="54"/>
        <v>0</v>
      </c>
      <c r="AJ47">
        <f t="shared" si="29"/>
        <v>0</v>
      </c>
      <c r="AK47">
        <v>45.76</v>
      </c>
      <c r="AL47">
        <v>45.76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95</v>
      </c>
      <c r="AU47">
        <v>65</v>
      </c>
      <c r="AV47">
        <v>1</v>
      </c>
      <c r="AW47">
        <v>1</v>
      </c>
      <c r="AZ47">
        <v>6.77</v>
      </c>
      <c r="BA47">
        <v>1</v>
      </c>
      <c r="BB47">
        <v>1</v>
      </c>
      <c r="BC47">
        <v>6.77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2</v>
      </c>
      <c r="BJ47" t="s">
        <v>136</v>
      </c>
      <c r="BM47">
        <v>108001</v>
      </c>
      <c r="BN47">
        <v>0</v>
      </c>
      <c r="BO47" t="s">
        <v>3</v>
      </c>
      <c r="BP47">
        <v>0</v>
      </c>
      <c r="BQ47">
        <v>3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65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0"/>
        <v>309.8</v>
      </c>
      <c r="CQ47">
        <f t="shared" si="31"/>
        <v>309.79519999999997</v>
      </c>
      <c r="CR47">
        <f t="shared" si="32"/>
        <v>0</v>
      </c>
      <c r="CS47">
        <f t="shared" si="33"/>
        <v>0</v>
      </c>
      <c r="CT47">
        <f t="shared" si="34"/>
        <v>0</v>
      </c>
      <c r="CU47">
        <f t="shared" si="35"/>
        <v>0</v>
      </c>
      <c r="CV47">
        <f t="shared" si="36"/>
        <v>0</v>
      </c>
      <c r="CW47">
        <f t="shared" si="37"/>
        <v>0</v>
      </c>
      <c r="CX47">
        <f t="shared" si="38"/>
        <v>0</v>
      </c>
      <c r="CY47">
        <f t="shared" si="49"/>
        <v>0</v>
      </c>
      <c r="CZ47">
        <f t="shared" si="50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127</v>
      </c>
      <c r="DW47" t="s">
        <v>127</v>
      </c>
      <c r="DX47">
        <v>1</v>
      </c>
      <c r="EE47">
        <v>39174386</v>
      </c>
      <c r="EF47">
        <v>3</v>
      </c>
      <c r="EG47" t="s">
        <v>20</v>
      </c>
      <c r="EH47">
        <v>0</v>
      </c>
      <c r="EI47" t="s">
        <v>3</v>
      </c>
      <c r="EJ47">
        <v>2</v>
      </c>
      <c r="EK47">
        <v>108001</v>
      </c>
      <c r="EL47" t="s">
        <v>21</v>
      </c>
      <c r="EM47" t="s">
        <v>22</v>
      </c>
      <c r="EO47" t="s">
        <v>3</v>
      </c>
      <c r="EQ47">
        <v>0</v>
      </c>
      <c r="ER47">
        <v>45.76</v>
      </c>
      <c r="ES47">
        <v>45.76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39"/>
        <v>0</v>
      </c>
      <c r="FS47">
        <v>0</v>
      </c>
      <c r="FX47">
        <v>95</v>
      </c>
      <c r="FY47">
        <v>65</v>
      </c>
      <c r="GA47" t="s">
        <v>3</v>
      </c>
      <c r="GD47">
        <v>1</v>
      </c>
      <c r="GF47">
        <v>-1700607640</v>
      </c>
      <c r="GG47">
        <v>1</v>
      </c>
      <c r="GH47">
        <v>1</v>
      </c>
      <c r="GI47">
        <v>4</v>
      </c>
      <c r="GJ47">
        <v>0</v>
      </c>
      <c r="GK47">
        <v>0</v>
      </c>
      <c r="GL47">
        <f t="shared" si="40"/>
        <v>0</v>
      </c>
      <c r="GM47">
        <f t="shared" si="41"/>
        <v>309.8</v>
      </c>
      <c r="GN47">
        <f t="shared" si="42"/>
        <v>0</v>
      </c>
      <c r="GO47">
        <f t="shared" si="43"/>
        <v>309.8</v>
      </c>
      <c r="GP47">
        <f t="shared" si="44"/>
        <v>0</v>
      </c>
      <c r="GR47">
        <v>0</v>
      </c>
      <c r="GS47">
        <v>3</v>
      </c>
      <c r="GT47">
        <v>0</v>
      </c>
      <c r="GU47" t="s">
        <v>3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HC47">
        <f t="shared" si="47"/>
        <v>0</v>
      </c>
      <c r="IK47">
        <v>0</v>
      </c>
    </row>
    <row r="48" spans="1:245" x14ac:dyDescent="0.2">
      <c r="A48">
        <v>18</v>
      </c>
      <c r="B48">
        <v>1</v>
      </c>
      <c r="C48">
        <v>156</v>
      </c>
      <c r="E48" t="s">
        <v>137</v>
      </c>
      <c r="F48" t="s">
        <v>138</v>
      </c>
      <c r="G48" t="s">
        <v>139</v>
      </c>
      <c r="H48" t="s">
        <v>85</v>
      </c>
      <c r="I48">
        <f>I44*J48</f>
        <v>9.9999999999999992E-2</v>
      </c>
      <c r="J48">
        <v>2.2077004592016953</v>
      </c>
      <c r="O48">
        <f t="shared" si="14"/>
        <v>116.65</v>
      </c>
      <c r="P48">
        <f t="shared" si="15"/>
        <v>116.65</v>
      </c>
      <c r="Q48">
        <f t="shared" si="16"/>
        <v>0</v>
      </c>
      <c r="R48">
        <f t="shared" si="17"/>
        <v>0</v>
      </c>
      <c r="S48">
        <f t="shared" si="18"/>
        <v>0</v>
      </c>
      <c r="T48">
        <f t="shared" si="19"/>
        <v>0</v>
      </c>
      <c r="U48">
        <f t="shared" si="20"/>
        <v>0</v>
      </c>
      <c r="V48">
        <f t="shared" si="21"/>
        <v>0</v>
      </c>
      <c r="W48">
        <f t="shared" si="22"/>
        <v>0</v>
      </c>
      <c r="X48">
        <f t="shared" si="23"/>
        <v>0</v>
      </c>
      <c r="Y48">
        <f t="shared" si="24"/>
        <v>0</v>
      </c>
      <c r="AA48">
        <v>39682553</v>
      </c>
      <c r="AB48">
        <f t="shared" si="25"/>
        <v>172.3</v>
      </c>
      <c r="AC48">
        <f t="shared" si="48"/>
        <v>172.3</v>
      </c>
      <c r="AD48">
        <f>ROUND((((ET48)-(EU48))+AE48),2)</f>
        <v>0</v>
      </c>
      <c r="AE48">
        <f t="shared" si="53"/>
        <v>0</v>
      </c>
      <c r="AF48">
        <f t="shared" si="53"/>
        <v>0</v>
      </c>
      <c r="AG48">
        <f t="shared" si="27"/>
        <v>0</v>
      </c>
      <c r="AH48">
        <f t="shared" si="54"/>
        <v>0</v>
      </c>
      <c r="AI48">
        <f t="shared" si="54"/>
        <v>0</v>
      </c>
      <c r="AJ48">
        <f t="shared" si="29"/>
        <v>0</v>
      </c>
      <c r="AK48">
        <v>172.3</v>
      </c>
      <c r="AL48">
        <v>172.3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95</v>
      </c>
      <c r="AU48">
        <v>65</v>
      </c>
      <c r="AV48">
        <v>1</v>
      </c>
      <c r="AW48">
        <v>1</v>
      </c>
      <c r="AZ48">
        <v>6.77</v>
      </c>
      <c r="BA48">
        <v>1</v>
      </c>
      <c r="BB48">
        <v>1</v>
      </c>
      <c r="BC48">
        <v>6.77</v>
      </c>
      <c r="BD48" t="s">
        <v>3</v>
      </c>
      <c r="BE48" t="s">
        <v>3</v>
      </c>
      <c r="BF48" t="s">
        <v>3</v>
      </c>
      <c r="BG48" t="s">
        <v>3</v>
      </c>
      <c r="BH48">
        <v>3</v>
      </c>
      <c r="BI48">
        <v>2</v>
      </c>
      <c r="BJ48" t="s">
        <v>140</v>
      </c>
      <c r="BM48">
        <v>108001</v>
      </c>
      <c r="BN48">
        <v>0</v>
      </c>
      <c r="BO48" t="s">
        <v>3</v>
      </c>
      <c r="BP48">
        <v>0</v>
      </c>
      <c r="BQ48">
        <v>3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95</v>
      </c>
      <c r="CA48">
        <v>65</v>
      </c>
      <c r="CE48">
        <v>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30"/>
        <v>116.65</v>
      </c>
      <c r="CQ48">
        <f t="shared" si="31"/>
        <v>1166.471</v>
      </c>
      <c r="CR48">
        <f t="shared" si="32"/>
        <v>0</v>
      </c>
      <c r="CS48">
        <f t="shared" si="33"/>
        <v>0</v>
      </c>
      <c r="CT48">
        <f t="shared" si="34"/>
        <v>0</v>
      </c>
      <c r="CU48">
        <f t="shared" si="35"/>
        <v>0</v>
      </c>
      <c r="CV48">
        <f t="shared" si="36"/>
        <v>0</v>
      </c>
      <c r="CW48">
        <f t="shared" si="37"/>
        <v>0</v>
      </c>
      <c r="CX48">
        <f t="shared" si="38"/>
        <v>0</v>
      </c>
      <c r="CY48">
        <f t="shared" si="49"/>
        <v>0</v>
      </c>
      <c r="CZ48">
        <f t="shared" si="50"/>
        <v>0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1010</v>
      </c>
      <c r="DV48" t="s">
        <v>85</v>
      </c>
      <c r="DW48" t="s">
        <v>85</v>
      </c>
      <c r="DX48">
        <v>100</v>
      </c>
      <c r="EE48">
        <v>39174386</v>
      </c>
      <c r="EF48">
        <v>3</v>
      </c>
      <c r="EG48" t="s">
        <v>20</v>
      </c>
      <c r="EH48">
        <v>0</v>
      </c>
      <c r="EI48" t="s">
        <v>3</v>
      </c>
      <c r="EJ48">
        <v>2</v>
      </c>
      <c r="EK48">
        <v>108001</v>
      </c>
      <c r="EL48" t="s">
        <v>21</v>
      </c>
      <c r="EM48" t="s">
        <v>22</v>
      </c>
      <c r="EO48" t="s">
        <v>3</v>
      </c>
      <c r="EQ48">
        <v>0</v>
      </c>
      <c r="ER48">
        <v>172.3</v>
      </c>
      <c r="ES48">
        <v>172.3</v>
      </c>
      <c r="ET48">
        <v>0</v>
      </c>
      <c r="EU48">
        <v>0</v>
      </c>
      <c r="EV48">
        <v>0</v>
      </c>
      <c r="EW48">
        <v>0</v>
      </c>
      <c r="EX48">
        <v>0</v>
      </c>
      <c r="FQ48">
        <v>0</v>
      </c>
      <c r="FR48">
        <f t="shared" si="39"/>
        <v>0</v>
      </c>
      <c r="FS48">
        <v>0</v>
      </c>
      <c r="FX48">
        <v>95</v>
      </c>
      <c r="FY48">
        <v>65</v>
      </c>
      <c r="GA48" t="s">
        <v>3</v>
      </c>
      <c r="GD48">
        <v>1</v>
      </c>
      <c r="GF48">
        <v>-1583764398</v>
      </c>
      <c r="GG48">
        <v>1</v>
      </c>
      <c r="GH48">
        <v>1</v>
      </c>
      <c r="GI48">
        <v>4</v>
      </c>
      <c r="GJ48">
        <v>0</v>
      </c>
      <c r="GK48">
        <v>0</v>
      </c>
      <c r="GL48">
        <f t="shared" si="40"/>
        <v>0</v>
      </c>
      <c r="GM48">
        <f t="shared" si="41"/>
        <v>116.65</v>
      </c>
      <c r="GN48">
        <f t="shared" si="42"/>
        <v>0</v>
      </c>
      <c r="GO48">
        <f t="shared" si="43"/>
        <v>116.65</v>
      </c>
      <c r="GP48">
        <f t="shared" si="44"/>
        <v>0</v>
      </c>
      <c r="GR48">
        <v>0</v>
      </c>
      <c r="GS48">
        <v>3</v>
      </c>
      <c r="GT48">
        <v>0</v>
      </c>
      <c r="GU48" t="s">
        <v>3</v>
      </c>
      <c r="GV48">
        <f t="shared" si="45"/>
        <v>0</v>
      </c>
      <c r="GW48">
        <v>1</v>
      </c>
      <c r="GX48">
        <f t="shared" si="46"/>
        <v>0</v>
      </c>
      <c r="HA48">
        <v>0</v>
      </c>
      <c r="HB48">
        <v>0</v>
      </c>
      <c r="HC48">
        <f t="shared" si="47"/>
        <v>0</v>
      </c>
      <c r="IK48">
        <v>0</v>
      </c>
    </row>
    <row r="49" spans="1:245" x14ac:dyDescent="0.2">
      <c r="A49">
        <v>18</v>
      </c>
      <c r="B49">
        <v>1</v>
      </c>
      <c r="C49">
        <v>155</v>
      </c>
      <c r="E49" t="s">
        <v>141</v>
      </c>
      <c r="F49" t="s">
        <v>142</v>
      </c>
      <c r="G49" t="s">
        <v>143</v>
      </c>
      <c r="H49" t="s">
        <v>85</v>
      </c>
      <c r="I49">
        <f>I44*J49</f>
        <v>0.16</v>
      </c>
      <c r="J49">
        <v>3.5323207347227128</v>
      </c>
      <c r="O49">
        <f t="shared" si="14"/>
        <v>274.81</v>
      </c>
      <c r="P49">
        <f t="shared" si="15"/>
        <v>274.81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39682553</v>
      </c>
      <c r="AB49">
        <f t="shared" si="25"/>
        <v>253.7</v>
      </c>
      <c r="AC49">
        <f t="shared" si="48"/>
        <v>253.7</v>
      </c>
      <c r="AD49">
        <f>ROUND((((ET49)-(EU49))+AE49),2)</f>
        <v>0</v>
      </c>
      <c r="AE49">
        <f t="shared" si="53"/>
        <v>0</v>
      </c>
      <c r="AF49">
        <f t="shared" si="53"/>
        <v>0</v>
      </c>
      <c r="AG49">
        <f t="shared" si="27"/>
        <v>0</v>
      </c>
      <c r="AH49">
        <f t="shared" si="54"/>
        <v>0</v>
      </c>
      <c r="AI49">
        <f t="shared" si="54"/>
        <v>0</v>
      </c>
      <c r="AJ49">
        <f t="shared" si="29"/>
        <v>0</v>
      </c>
      <c r="AK49">
        <v>253.7</v>
      </c>
      <c r="AL49">
        <v>253.7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95</v>
      </c>
      <c r="AU49">
        <v>65</v>
      </c>
      <c r="AV49">
        <v>1</v>
      </c>
      <c r="AW49">
        <v>1</v>
      </c>
      <c r="AZ49">
        <v>6.77</v>
      </c>
      <c r="BA49">
        <v>1</v>
      </c>
      <c r="BB49">
        <v>1</v>
      </c>
      <c r="BC49">
        <v>6.77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2</v>
      </c>
      <c r="BJ49" t="s">
        <v>144</v>
      </c>
      <c r="BM49">
        <v>108001</v>
      </c>
      <c r="BN49">
        <v>0</v>
      </c>
      <c r="BO49" t="s">
        <v>3</v>
      </c>
      <c r="BP49">
        <v>0</v>
      </c>
      <c r="BQ49">
        <v>3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95</v>
      </c>
      <c r="CA49">
        <v>65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0"/>
        <v>274.81</v>
      </c>
      <c r="CQ49">
        <f t="shared" si="31"/>
        <v>1717.5489999999998</v>
      </c>
      <c r="CR49">
        <f t="shared" si="32"/>
        <v>0</v>
      </c>
      <c r="CS49">
        <f t="shared" si="33"/>
        <v>0</v>
      </c>
      <c r="CT49">
        <f t="shared" si="34"/>
        <v>0</v>
      </c>
      <c r="CU49">
        <f t="shared" si="35"/>
        <v>0</v>
      </c>
      <c r="CV49">
        <f t="shared" si="36"/>
        <v>0</v>
      </c>
      <c r="CW49">
        <f t="shared" si="37"/>
        <v>0</v>
      </c>
      <c r="CX49">
        <f t="shared" si="38"/>
        <v>0</v>
      </c>
      <c r="CY49">
        <f t="shared" si="49"/>
        <v>0</v>
      </c>
      <c r="CZ49">
        <f t="shared" si="50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85</v>
      </c>
      <c r="DW49" t="s">
        <v>85</v>
      </c>
      <c r="DX49">
        <v>100</v>
      </c>
      <c r="EE49">
        <v>39174386</v>
      </c>
      <c r="EF49">
        <v>3</v>
      </c>
      <c r="EG49" t="s">
        <v>20</v>
      </c>
      <c r="EH49">
        <v>0</v>
      </c>
      <c r="EI49" t="s">
        <v>3</v>
      </c>
      <c r="EJ49">
        <v>2</v>
      </c>
      <c r="EK49">
        <v>108001</v>
      </c>
      <c r="EL49" t="s">
        <v>21</v>
      </c>
      <c r="EM49" t="s">
        <v>22</v>
      </c>
      <c r="EO49" t="s">
        <v>3</v>
      </c>
      <c r="EQ49">
        <v>0</v>
      </c>
      <c r="ER49">
        <v>253.7</v>
      </c>
      <c r="ES49">
        <v>253.7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39"/>
        <v>0</v>
      </c>
      <c r="FS49">
        <v>0</v>
      </c>
      <c r="FX49">
        <v>95</v>
      </c>
      <c r="FY49">
        <v>65</v>
      </c>
      <c r="GA49" t="s">
        <v>3</v>
      </c>
      <c r="GD49">
        <v>1</v>
      </c>
      <c r="GF49">
        <v>1328548929</v>
      </c>
      <c r="GG49">
        <v>1</v>
      </c>
      <c r="GH49">
        <v>1</v>
      </c>
      <c r="GI49">
        <v>4</v>
      </c>
      <c r="GJ49">
        <v>0</v>
      </c>
      <c r="GK49">
        <v>0</v>
      </c>
      <c r="GL49">
        <f t="shared" si="40"/>
        <v>0</v>
      </c>
      <c r="GM49">
        <f t="shared" si="41"/>
        <v>274.81</v>
      </c>
      <c r="GN49">
        <f t="shared" si="42"/>
        <v>0</v>
      </c>
      <c r="GO49">
        <f t="shared" si="43"/>
        <v>274.81</v>
      </c>
      <c r="GP49">
        <f t="shared" si="44"/>
        <v>0</v>
      </c>
      <c r="GR49">
        <v>0</v>
      </c>
      <c r="GS49">
        <v>3</v>
      </c>
      <c r="GT49">
        <v>0</v>
      </c>
      <c r="GU49" t="s">
        <v>3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HC49">
        <f t="shared" si="47"/>
        <v>0</v>
      </c>
      <c r="IK49">
        <v>0</v>
      </c>
    </row>
    <row r="50" spans="1:245" x14ac:dyDescent="0.2">
      <c r="A50">
        <v>17</v>
      </c>
      <c r="B50">
        <v>1</v>
      </c>
      <c r="C50">
        <f>ROW(SmtRes!A165)</f>
        <v>165</v>
      </c>
      <c r="D50">
        <f>ROW(EtalonRes!A151)</f>
        <v>151</v>
      </c>
      <c r="E50" t="s">
        <v>145</v>
      </c>
      <c r="F50" t="s">
        <v>146</v>
      </c>
      <c r="G50" t="s">
        <v>147</v>
      </c>
      <c r="H50" t="s">
        <v>15</v>
      </c>
      <c r="I50">
        <v>2</v>
      </c>
      <c r="J50">
        <v>0</v>
      </c>
      <c r="O50">
        <f t="shared" si="14"/>
        <v>581</v>
      </c>
      <c r="P50">
        <f t="shared" si="15"/>
        <v>25.05</v>
      </c>
      <c r="Q50">
        <f t="shared" si="16"/>
        <v>357.32</v>
      </c>
      <c r="R50">
        <f t="shared" si="17"/>
        <v>50.64</v>
      </c>
      <c r="S50">
        <f t="shared" si="18"/>
        <v>198.63</v>
      </c>
      <c r="T50">
        <f t="shared" si="19"/>
        <v>0</v>
      </c>
      <c r="U50">
        <f t="shared" si="20"/>
        <v>3.0509999999999997</v>
      </c>
      <c r="V50">
        <f t="shared" si="21"/>
        <v>0.59400000000000008</v>
      </c>
      <c r="W50">
        <f t="shared" si="22"/>
        <v>0</v>
      </c>
      <c r="X50">
        <f t="shared" si="23"/>
        <v>236.81</v>
      </c>
      <c r="Y50">
        <f t="shared" si="24"/>
        <v>162.03</v>
      </c>
      <c r="AA50">
        <v>39682553</v>
      </c>
      <c r="AB50">
        <f t="shared" si="25"/>
        <v>42.91</v>
      </c>
      <c r="AC50">
        <f t="shared" si="48"/>
        <v>1.85</v>
      </c>
      <c r="AD50">
        <f>ROUND(((((ET50*1.35))-((EU50*1.35)))+AE50),2)</f>
        <v>26.39</v>
      </c>
      <c r="AE50">
        <f>ROUND(((EU50*1.35)),2)</f>
        <v>3.74</v>
      </c>
      <c r="AF50">
        <f>ROUND(((EV50*1.35)),2)</f>
        <v>14.67</v>
      </c>
      <c r="AG50">
        <f t="shared" si="27"/>
        <v>0</v>
      </c>
      <c r="AH50">
        <f>((EW50*1.35))</f>
        <v>1.5254999999999999</v>
      </c>
      <c r="AI50">
        <f>((EX50*1.35))</f>
        <v>0.29700000000000004</v>
      </c>
      <c r="AJ50">
        <f t="shared" si="29"/>
        <v>0</v>
      </c>
      <c r="AK50">
        <v>32.270000000000003</v>
      </c>
      <c r="AL50">
        <v>1.85</v>
      </c>
      <c r="AM50">
        <v>19.55</v>
      </c>
      <c r="AN50">
        <v>2.77</v>
      </c>
      <c r="AO50">
        <v>10.87</v>
      </c>
      <c r="AP50">
        <v>0</v>
      </c>
      <c r="AQ50">
        <v>1.1299999999999999</v>
      </c>
      <c r="AR50">
        <v>0.22</v>
      </c>
      <c r="AS50">
        <v>0</v>
      </c>
      <c r="AT50">
        <v>95</v>
      </c>
      <c r="AU50">
        <v>65</v>
      </c>
      <c r="AV50">
        <v>1</v>
      </c>
      <c r="AW50">
        <v>1</v>
      </c>
      <c r="AZ50">
        <v>6.77</v>
      </c>
      <c r="BA50">
        <v>6.77</v>
      </c>
      <c r="BB50">
        <v>6.77</v>
      </c>
      <c r="BC50">
        <v>6.77</v>
      </c>
      <c r="BD50" t="s">
        <v>3</v>
      </c>
      <c r="BE50" t="s">
        <v>3</v>
      </c>
      <c r="BF50" t="s">
        <v>3</v>
      </c>
      <c r="BG50" t="s">
        <v>3</v>
      </c>
      <c r="BH50">
        <v>0</v>
      </c>
      <c r="BI50">
        <v>2</v>
      </c>
      <c r="BJ50" t="s">
        <v>148</v>
      </c>
      <c r="BM50">
        <v>108001</v>
      </c>
      <c r="BN50">
        <v>0</v>
      </c>
      <c r="BO50" t="s">
        <v>3</v>
      </c>
      <c r="BP50">
        <v>0</v>
      </c>
      <c r="BQ50">
        <v>3</v>
      </c>
      <c r="BR50">
        <v>0</v>
      </c>
      <c r="BS50">
        <v>6.77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95</v>
      </c>
      <c r="CA50">
        <v>65</v>
      </c>
      <c r="CE50">
        <v>0</v>
      </c>
      <c r="CF50">
        <v>0</v>
      </c>
      <c r="CG50">
        <v>0</v>
      </c>
      <c r="CM50">
        <v>0</v>
      </c>
      <c r="CN50" t="s">
        <v>523</v>
      </c>
      <c r="CO50">
        <v>0</v>
      </c>
      <c r="CP50">
        <f t="shared" si="30"/>
        <v>581</v>
      </c>
      <c r="CQ50">
        <f t="shared" si="31"/>
        <v>12.5245</v>
      </c>
      <c r="CR50">
        <f t="shared" si="32"/>
        <v>178.66030000000001</v>
      </c>
      <c r="CS50">
        <f t="shared" si="33"/>
        <v>25.319800000000001</v>
      </c>
      <c r="CT50">
        <f t="shared" si="34"/>
        <v>99.315899999999999</v>
      </c>
      <c r="CU50">
        <f t="shared" si="35"/>
        <v>0</v>
      </c>
      <c r="CV50">
        <f t="shared" si="36"/>
        <v>1.5254999999999999</v>
      </c>
      <c r="CW50">
        <f t="shared" si="37"/>
        <v>0.29700000000000004</v>
      </c>
      <c r="CX50">
        <f t="shared" si="38"/>
        <v>0</v>
      </c>
      <c r="CY50">
        <f t="shared" si="49"/>
        <v>236.80649999999997</v>
      </c>
      <c r="CZ50">
        <f t="shared" si="50"/>
        <v>162.02549999999999</v>
      </c>
      <c r="DC50" t="s">
        <v>3</v>
      </c>
      <c r="DD50" t="s">
        <v>3</v>
      </c>
      <c r="DE50" t="s">
        <v>49</v>
      </c>
      <c r="DF50" t="s">
        <v>49</v>
      </c>
      <c r="DG50" t="s">
        <v>49</v>
      </c>
      <c r="DH50" t="s">
        <v>3</v>
      </c>
      <c r="DI50" t="s">
        <v>49</v>
      </c>
      <c r="DJ50" t="s">
        <v>49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1013</v>
      </c>
      <c r="DV50" t="s">
        <v>15</v>
      </c>
      <c r="DW50" t="s">
        <v>15</v>
      </c>
      <c r="DX50">
        <v>1</v>
      </c>
      <c r="EE50">
        <v>39174386</v>
      </c>
      <c r="EF50">
        <v>3</v>
      </c>
      <c r="EG50" t="s">
        <v>20</v>
      </c>
      <c r="EH50">
        <v>0</v>
      </c>
      <c r="EI50" t="s">
        <v>3</v>
      </c>
      <c r="EJ50">
        <v>2</v>
      </c>
      <c r="EK50">
        <v>108001</v>
      </c>
      <c r="EL50" t="s">
        <v>21</v>
      </c>
      <c r="EM50" t="s">
        <v>22</v>
      </c>
      <c r="EO50" t="s">
        <v>50</v>
      </c>
      <c r="EQ50">
        <v>0</v>
      </c>
      <c r="ER50">
        <v>32.270000000000003</v>
      </c>
      <c r="ES50">
        <v>1.85</v>
      </c>
      <c r="ET50">
        <v>19.55</v>
      </c>
      <c r="EU50">
        <v>2.77</v>
      </c>
      <c r="EV50">
        <v>10.87</v>
      </c>
      <c r="EW50">
        <v>1.1299999999999999</v>
      </c>
      <c r="EX50">
        <v>0.22</v>
      </c>
      <c r="EY50">
        <v>0</v>
      </c>
      <c r="FQ50">
        <v>0</v>
      </c>
      <c r="FR50">
        <f t="shared" si="39"/>
        <v>0</v>
      </c>
      <c r="FS50">
        <v>0</v>
      </c>
      <c r="FX50">
        <v>95</v>
      </c>
      <c r="FY50">
        <v>65</v>
      </c>
      <c r="GA50" t="s">
        <v>3</v>
      </c>
      <c r="GD50">
        <v>1</v>
      </c>
      <c r="GF50">
        <v>525552836</v>
      </c>
      <c r="GG50">
        <v>1</v>
      </c>
      <c r="GH50">
        <v>1</v>
      </c>
      <c r="GI50">
        <v>4</v>
      </c>
      <c r="GJ50">
        <v>0</v>
      </c>
      <c r="GK50">
        <v>0</v>
      </c>
      <c r="GL50">
        <f t="shared" si="40"/>
        <v>0</v>
      </c>
      <c r="GM50">
        <f t="shared" si="41"/>
        <v>979.84</v>
      </c>
      <c r="GN50">
        <f t="shared" si="42"/>
        <v>0</v>
      </c>
      <c r="GO50">
        <f t="shared" si="43"/>
        <v>979.84</v>
      </c>
      <c r="GP50">
        <f t="shared" si="44"/>
        <v>0</v>
      </c>
      <c r="GR50">
        <v>0</v>
      </c>
      <c r="GS50">
        <v>3</v>
      </c>
      <c r="GT50">
        <v>0</v>
      </c>
      <c r="GU50" t="s">
        <v>3</v>
      </c>
      <c r="GV50">
        <f t="shared" si="45"/>
        <v>0</v>
      </c>
      <c r="GW50">
        <v>1</v>
      </c>
      <c r="GX50">
        <f t="shared" si="46"/>
        <v>0</v>
      </c>
      <c r="HA50">
        <v>0</v>
      </c>
      <c r="HB50">
        <v>0</v>
      </c>
      <c r="HC50">
        <f t="shared" si="47"/>
        <v>0</v>
      </c>
      <c r="IK50">
        <v>0</v>
      </c>
    </row>
    <row r="51" spans="1:245" x14ac:dyDescent="0.2">
      <c r="A51">
        <v>18</v>
      </c>
      <c r="B51">
        <v>1</v>
      </c>
      <c r="C51">
        <v>164</v>
      </c>
      <c r="E51" t="s">
        <v>149</v>
      </c>
      <c r="F51" t="s">
        <v>74</v>
      </c>
      <c r="G51" t="s">
        <v>150</v>
      </c>
      <c r="H51" t="s">
        <v>15</v>
      </c>
      <c r="I51">
        <f>I50*J51</f>
        <v>2</v>
      </c>
      <c r="J51">
        <v>1</v>
      </c>
      <c r="O51">
        <f t="shared" si="14"/>
        <v>57179.32</v>
      </c>
      <c r="P51">
        <f t="shared" si="15"/>
        <v>57179.32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39682553</v>
      </c>
      <c r="AB51">
        <f t="shared" si="25"/>
        <v>7768.93</v>
      </c>
      <c r="AC51">
        <f t="shared" si="48"/>
        <v>7768.93</v>
      </c>
      <c r="AD51">
        <f>ROUND((((ET51)-(EU51))+AE51),2)</f>
        <v>0</v>
      </c>
      <c r="AE51">
        <f>ROUND((EU51),2)</f>
        <v>0</v>
      </c>
      <c r="AF51">
        <f>ROUND((EV51),2)</f>
        <v>0</v>
      </c>
      <c r="AG51">
        <f t="shared" si="27"/>
        <v>0</v>
      </c>
      <c r="AH51">
        <f>(EW51)</f>
        <v>0</v>
      </c>
      <c r="AI51">
        <f>(EX51)</f>
        <v>0</v>
      </c>
      <c r="AJ51">
        <f t="shared" si="29"/>
        <v>0</v>
      </c>
      <c r="AK51">
        <v>7768.93</v>
      </c>
      <c r="AL51">
        <v>7768.93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3.68</v>
      </c>
      <c r="BA51">
        <v>1</v>
      </c>
      <c r="BB51">
        <v>1</v>
      </c>
      <c r="BC51">
        <v>3.68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3</v>
      </c>
      <c r="BJ51" t="s">
        <v>3</v>
      </c>
      <c r="BM51">
        <v>100</v>
      </c>
      <c r="BN51">
        <v>0</v>
      </c>
      <c r="BO51" t="s">
        <v>3</v>
      </c>
      <c r="BP51">
        <v>0</v>
      </c>
      <c r="BQ51">
        <v>5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95</v>
      </c>
      <c r="CA51">
        <v>65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0"/>
        <v>57179.32</v>
      </c>
      <c r="CQ51">
        <f t="shared" si="31"/>
        <v>28589.662400000001</v>
      </c>
      <c r="CR51">
        <f t="shared" si="32"/>
        <v>0</v>
      </c>
      <c r="CS51">
        <f t="shared" si="33"/>
        <v>0</v>
      </c>
      <c r="CT51">
        <f t="shared" si="34"/>
        <v>0</v>
      </c>
      <c r="CU51">
        <f t="shared" si="35"/>
        <v>0</v>
      </c>
      <c r="CV51">
        <f t="shared" si="36"/>
        <v>0</v>
      </c>
      <c r="CW51">
        <f t="shared" si="37"/>
        <v>0</v>
      </c>
      <c r="CX51">
        <f t="shared" si="38"/>
        <v>0</v>
      </c>
      <c r="CY51">
        <f>0</f>
        <v>0</v>
      </c>
      <c r="CZ51">
        <f>0</f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15</v>
      </c>
      <c r="DW51" t="s">
        <v>15</v>
      </c>
      <c r="DX51">
        <v>1</v>
      </c>
      <c r="EE51">
        <v>39174671</v>
      </c>
      <c r="EF51">
        <v>5</v>
      </c>
      <c r="EG51" t="s">
        <v>55</v>
      </c>
      <c r="EH51">
        <v>0</v>
      </c>
      <c r="EI51" t="s">
        <v>3</v>
      </c>
      <c r="EJ51">
        <v>3</v>
      </c>
      <c r="EK51">
        <v>100</v>
      </c>
      <c r="EL51" t="s">
        <v>56</v>
      </c>
      <c r="EM51" t="s">
        <v>57</v>
      </c>
      <c r="EO51" t="s">
        <v>3</v>
      </c>
      <c r="EQ51">
        <v>0</v>
      </c>
      <c r="ER51">
        <v>7768.93</v>
      </c>
      <c r="ES51">
        <v>7768.93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1</v>
      </c>
      <c r="FD51">
        <v>18</v>
      </c>
      <c r="FF51">
        <v>33735.78</v>
      </c>
      <c r="FQ51">
        <v>0</v>
      </c>
      <c r="FR51">
        <f t="shared" si="39"/>
        <v>57179.32</v>
      </c>
      <c r="FS51">
        <v>0</v>
      </c>
      <c r="FX51">
        <v>95</v>
      </c>
      <c r="FY51">
        <v>65</v>
      </c>
      <c r="GA51" t="s">
        <v>151</v>
      </c>
      <c r="GD51">
        <v>1</v>
      </c>
      <c r="GF51">
        <v>1068755407</v>
      </c>
      <c r="GG51">
        <v>1</v>
      </c>
      <c r="GH51">
        <v>3</v>
      </c>
      <c r="GI51">
        <v>4</v>
      </c>
      <c r="GJ51">
        <v>0</v>
      </c>
      <c r="GK51">
        <v>0</v>
      </c>
      <c r="GL51">
        <f t="shared" si="40"/>
        <v>0</v>
      </c>
      <c r="GM51">
        <f t="shared" si="41"/>
        <v>57179.32</v>
      </c>
      <c r="GN51">
        <f t="shared" si="42"/>
        <v>0</v>
      </c>
      <c r="GO51">
        <f t="shared" si="43"/>
        <v>0</v>
      </c>
      <c r="GP51">
        <f t="shared" si="44"/>
        <v>0</v>
      </c>
      <c r="GR51">
        <v>1</v>
      </c>
      <c r="GS51">
        <v>1</v>
      </c>
      <c r="GT51">
        <v>0</v>
      </c>
      <c r="GU51" t="s">
        <v>3</v>
      </c>
      <c r="GV51">
        <f t="shared" si="45"/>
        <v>0</v>
      </c>
      <c r="GW51">
        <v>1</v>
      </c>
      <c r="GX51">
        <f t="shared" si="46"/>
        <v>0</v>
      </c>
      <c r="HA51">
        <v>0</v>
      </c>
      <c r="HB51">
        <v>0</v>
      </c>
      <c r="HC51">
        <f t="shared" si="47"/>
        <v>0</v>
      </c>
      <c r="IK51">
        <v>0</v>
      </c>
    </row>
    <row r="52" spans="1:245" x14ac:dyDescent="0.2">
      <c r="A52">
        <v>18</v>
      </c>
      <c r="B52">
        <v>1</v>
      </c>
      <c r="C52">
        <v>165</v>
      </c>
      <c r="E52" t="s">
        <v>152</v>
      </c>
      <c r="F52" t="s">
        <v>74</v>
      </c>
      <c r="G52" t="s">
        <v>153</v>
      </c>
      <c r="H52" t="s">
        <v>15</v>
      </c>
      <c r="I52">
        <f>I50*J52</f>
        <v>2</v>
      </c>
      <c r="J52">
        <v>1</v>
      </c>
      <c r="O52">
        <f t="shared" si="14"/>
        <v>57179.32</v>
      </c>
      <c r="P52">
        <f t="shared" si="15"/>
        <v>57179.32</v>
      </c>
      <c r="Q52">
        <f t="shared" si="16"/>
        <v>0</v>
      </c>
      <c r="R52">
        <f t="shared" si="17"/>
        <v>0</v>
      </c>
      <c r="S52">
        <f t="shared" si="18"/>
        <v>0</v>
      </c>
      <c r="T52">
        <f t="shared" si="19"/>
        <v>0</v>
      </c>
      <c r="U52">
        <f t="shared" si="20"/>
        <v>0</v>
      </c>
      <c r="V52">
        <f t="shared" si="21"/>
        <v>0</v>
      </c>
      <c r="W52">
        <f t="shared" si="22"/>
        <v>0</v>
      </c>
      <c r="X52">
        <f t="shared" si="23"/>
        <v>0</v>
      </c>
      <c r="Y52">
        <f t="shared" si="24"/>
        <v>0</v>
      </c>
      <c r="AA52">
        <v>39682553</v>
      </c>
      <c r="AB52">
        <f t="shared" si="25"/>
        <v>7768.93</v>
      </c>
      <c r="AC52">
        <f t="shared" si="48"/>
        <v>7768.93</v>
      </c>
      <c r="AD52">
        <f>ROUND((((ET52)-(EU52))+AE52),2)</f>
        <v>0</v>
      </c>
      <c r="AE52">
        <f>ROUND((EU52),2)</f>
        <v>0</v>
      </c>
      <c r="AF52">
        <f>ROUND((EV52),2)</f>
        <v>0</v>
      </c>
      <c r="AG52">
        <f t="shared" si="27"/>
        <v>0</v>
      </c>
      <c r="AH52">
        <f>(EW52)</f>
        <v>0</v>
      </c>
      <c r="AI52">
        <f>(EX52)</f>
        <v>0</v>
      </c>
      <c r="AJ52">
        <f t="shared" si="29"/>
        <v>0</v>
      </c>
      <c r="AK52">
        <v>7768.93</v>
      </c>
      <c r="AL52">
        <v>7768.93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1</v>
      </c>
      <c r="AZ52">
        <v>3.68</v>
      </c>
      <c r="BA52">
        <v>1</v>
      </c>
      <c r="BB52">
        <v>1</v>
      </c>
      <c r="BC52">
        <v>3.68</v>
      </c>
      <c r="BD52" t="s">
        <v>3</v>
      </c>
      <c r="BE52" t="s">
        <v>3</v>
      </c>
      <c r="BF52" t="s">
        <v>3</v>
      </c>
      <c r="BG52" t="s">
        <v>3</v>
      </c>
      <c r="BH52">
        <v>3</v>
      </c>
      <c r="BI52">
        <v>3</v>
      </c>
      <c r="BJ52" t="s">
        <v>3</v>
      </c>
      <c r="BM52">
        <v>100</v>
      </c>
      <c r="BN52">
        <v>0</v>
      </c>
      <c r="BO52" t="s">
        <v>3</v>
      </c>
      <c r="BP52">
        <v>0</v>
      </c>
      <c r="BQ52">
        <v>5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95</v>
      </c>
      <c r="CA52">
        <v>65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30"/>
        <v>57179.32</v>
      </c>
      <c r="CQ52">
        <f t="shared" si="31"/>
        <v>28589.662400000001</v>
      </c>
      <c r="CR52">
        <f t="shared" si="32"/>
        <v>0</v>
      </c>
      <c r="CS52">
        <f t="shared" si="33"/>
        <v>0</v>
      </c>
      <c r="CT52">
        <f t="shared" si="34"/>
        <v>0</v>
      </c>
      <c r="CU52">
        <f t="shared" si="35"/>
        <v>0</v>
      </c>
      <c r="CV52">
        <f t="shared" si="36"/>
        <v>0</v>
      </c>
      <c r="CW52">
        <f t="shared" si="37"/>
        <v>0</v>
      </c>
      <c r="CX52">
        <f t="shared" si="38"/>
        <v>0</v>
      </c>
      <c r="CY52">
        <f>0</f>
        <v>0</v>
      </c>
      <c r="CZ52">
        <f>0</f>
        <v>0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15</v>
      </c>
      <c r="DW52" t="s">
        <v>15</v>
      </c>
      <c r="DX52">
        <v>1</v>
      </c>
      <c r="EE52">
        <v>39174671</v>
      </c>
      <c r="EF52">
        <v>5</v>
      </c>
      <c r="EG52" t="s">
        <v>55</v>
      </c>
      <c r="EH52">
        <v>0</v>
      </c>
      <c r="EI52" t="s">
        <v>3</v>
      </c>
      <c r="EJ52">
        <v>3</v>
      </c>
      <c r="EK52">
        <v>100</v>
      </c>
      <c r="EL52" t="s">
        <v>56</v>
      </c>
      <c r="EM52" t="s">
        <v>57</v>
      </c>
      <c r="EO52" t="s">
        <v>3</v>
      </c>
      <c r="EQ52">
        <v>0</v>
      </c>
      <c r="ER52">
        <v>7768.93</v>
      </c>
      <c r="ES52">
        <v>7768.93</v>
      </c>
      <c r="ET52">
        <v>0</v>
      </c>
      <c r="EU52">
        <v>0</v>
      </c>
      <c r="EV52">
        <v>0</v>
      </c>
      <c r="EW52">
        <v>0</v>
      </c>
      <c r="EX52">
        <v>0</v>
      </c>
      <c r="EZ52">
        <v>5</v>
      </c>
      <c r="FC52">
        <v>1</v>
      </c>
      <c r="FD52">
        <v>18</v>
      </c>
      <c r="FF52">
        <v>33735.78</v>
      </c>
      <c r="FQ52">
        <v>0</v>
      </c>
      <c r="FR52">
        <f t="shared" si="39"/>
        <v>57179.32</v>
      </c>
      <c r="FS52">
        <v>0</v>
      </c>
      <c r="FX52">
        <v>95</v>
      </c>
      <c r="FY52">
        <v>65</v>
      </c>
      <c r="GA52" t="s">
        <v>151</v>
      </c>
      <c r="GD52">
        <v>1</v>
      </c>
      <c r="GF52">
        <v>1490579523</v>
      </c>
      <c r="GG52">
        <v>1</v>
      </c>
      <c r="GH52">
        <v>3</v>
      </c>
      <c r="GI52">
        <v>4</v>
      </c>
      <c r="GJ52">
        <v>0</v>
      </c>
      <c r="GK52">
        <v>0</v>
      </c>
      <c r="GL52">
        <f t="shared" si="40"/>
        <v>0</v>
      </c>
      <c r="GM52">
        <f t="shared" si="41"/>
        <v>57179.32</v>
      </c>
      <c r="GN52">
        <f t="shared" si="42"/>
        <v>0</v>
      </c>
      <c r="GO52">
        <f t="shared" si="43"/>
        <v>0</v>
      </c>
      <c r="GP52">
        <f t="shared" si="44"/>
        <v>0</v>
      </c>
      <c r="GR52">
        <v>1</v>
      </c>
      <c r="GS52">
        <v>1</v>
      </c>
      <c r="GT52">
        <v>0</v>
      </c>
      <c r="GU52" t="s">
        <v>3</v>
      </c>
      <c r="GV52">
        <f t="shared" si="45"/>
        <v>0</v>
      </c>
      <c r="GW52">
        <v>1</v>
      </c>
      <c r="GX52">
        <f t="shared" si="46"/>
        <v>0</v>
      </c>
      <c r="HA52">
        <v>0</v>
      </c>
      <c r="HB52">
        <v>0</v>
      </c>
      <c r="HC52">
        <f t="shared" si="47"/>
        <v>0</v>
      </c>
      <c r="IK52">
        <v>0</v>
      </c>
    </row>
    <row r="53" spans="1:245" x14ac:dyDescent="0.2">
      <c r="A53">
        <v>17</v>
      </c>
      <c r="B53">
        <v>1</v>
      </c>
      <c r="C53">
        <f>ROW(SmtRes!A185)</f>
        <v>185</v>
      </c>
      <c r="D53">
        <f>ROW(EtalonRes!A169)</f>
        <v>169</v>
      </c>
      <c r="E53" t="s">
        <v>154</v>
      </c>
      <c r="F53" t="s">
        <v>155</v>
      </c>
      <c r="G53" t="s">
        <v>156</v>
      </c>
      <c r="H53" t="s">
        <v>15</v>
      </c>
      <c r="I53">
        <v>2</v>
      </c>
      <c r="J53">
        <v>0</v>
      </c>
      <c r="O53">
        <f t="shared" si="14"/>
        <v>1238.3699999999999</v>
      </c>
      <c r="P53">
        <f t="shared" si="15"/>
        <v>659.67</v>
      </c>
      <c r="Q53">
        <f t="shared" si="16"/>
        <v>56.46</v>
      </c>
      <c r="R53">
        <f t="shared" si="17"/>
        <v>4.74</v>
      </c>
      <c r="S53">
        <f t="shared" si="18"/>
        <v>522.24</v>
      </c>
      <c r="T53">
        <f t="shared" si="19"/>
        <v>0</v>
      </c>
      <c r="U53">
        <f t="shared" si="20"/>
        <v>7.452</v>
      </c>
      <c r="V53">
        <f t="shared" si="21"/>
        <v>5.4000000000000006E-2</v>
      </c>
      <c r="W53">
        <f t="shared" si="22"/>
        <v>0</v>
      </c>
      <c r="X53">
        <f t="shared" si="23"/>
        <v>500.63</v>
      </c>
      <c r="Y53">
        <f t="shared" si="24"/>
        <v>342.54</v>
      </c>
      <c r="AA53">
        <v>39682553</v>
      </c>
      <c r="AB53">
        <f t="shared" si="25"/>
        <v>91.46</v>
      </c>
      <c r="AC53">
        <f t="shared" si="48"/>
        <v>48.72</v>
      </c>
      <c r="AD53">
        <f>ROUND(((((ET53*1.35))-((EU53*1.35)))+AE53),2)</f>
        <v>4.17</v>
      </c>
      <c r="AE53">
        <f>ROUND(((EU53*1.35)),2)</f>
        <v>0.35</v>
      </c>
      <c r="AF53">
        <f>ROUND(((EV53*1.35)),2)</f>
        <v>38.57</v>
      </c>
      <c r="AG53">
        <f t="shared" si="27"/>
        <v>0</v>
      </c>
      <c r="AH53">
        <f>((EW53*1.35))</f>
        <v>3.726</v>
      </c>
      <c r="AI53">
        <f>((EX53*1.35))</f>
        <v>2.7000000000000003E-2</v>
      </c>
      <c r="AJ53">
        <f t="shared" si="29"/>
        <v>0</v>
      </c>
      <c r="AK53">
        <v>80.38</v>
      </c>
      <c r="AL53">
        <v>48.72</v>
      </c>
      <c r="AM53">
        <v>3.09</v>
      </c>
      <c r="AN53">
        <v>0.26</v>
      </c>
      <c r="AO53">
        <v>28.57</v>
      </c>
      <c r="AP53">
        <v>0</v>
      </c>
      <c r="AQ53">
        <v>2.76</v>
      </c>
      <c r="AR53">
        <v>0.02</v>
      </c>
      <c r="AS53">
        <v>0</v>
      </c>
      <c r="AT53">
        <v>95</v>
      </c>
      <c r="AU53">
        <v>65</v>
      </c>
      <c r="AV53">
        <v>1</v>
      </c>
      <c r="AW53">
        <v>1</v>
      </c>
      <c r="AZ53">
        <v>6.77</v>
      </c>
      <c r="BA53">
        <v>6.77</v>
      </c>
      <c r="BB53">
        <v>6.77</v>
      </c>
      <c r="BC53">
        <v>6.77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2</v>
      </c>
      <c r="BJ53" t="s">
        <v>157</v>
      </c>
      <c r="BM53">
        <v>108001</v>
      </c>
      <c r="BN53">
        <v>0</v>
      </c>
      <c r="BO53" t="s">
        <v>3</v>
      </c>
      <c r="BP53">
        <v>0</v>
      </c>
      <c r="BQ53">
        <v>3</v>
      </c>
      <c r="BR53">
        <v>0</v>
      </c>
      <c r="BS53">
        <v>6.77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95</v>
      </c>
      <c r="CA53">
        <v>65</v>
      </c>
      <c r="CE53">
        <v>0</v>
      </c>
      <c r="CF53">
        <v>0</v>
      </c>
      <c r="CG53">
        <v>0</v>
      </c>
      <c r="CM53">
        <v>0</v>
      </c>
      <c r="CN53" t="s">
        <v>523</v>
      </c>
      <c r="CO53">
        <v>0</v>
      </c>
      <c r="CP53">
        <f t="shared" si="30"/>
        <v>1238.3699999999999</v>
      </c>
      <c r="CQ53">
        <f t="shared" si="31"/>
        <v>329.83439999999996</v>
      </c>
      <c r="CR53">
        <f t="shared" si="32"/>
        <v>28.230899999999998</v>
      </c>
      <c r="CS53">
        <f t="shared" si="33"/>
        <v>2.3694999999999995</v>
      </c>
      <c r="CT53">
        <f t="shared" si="34"/>
        <v>261.1189</v>
      </c>
      <c r="CU53">
        <f t="shared" si="35"/>
        <v>0</v>
      </c>
      <c r="CV53">
        <f t="shared" si="36"/>
        <v>3.726</v>
      </c>
      <c r="CW53">
        <f t="shared" si="37"/>
        <v>2.7000000000000003E-2</v>
      </c>
      <c r="CX53">
        <f t="shared" si="38"/>
        <v>0</v>
      </c>
      <c r="CY53">
        <f>(((S53+R53)*AT53)/100)</f>
        <v>500.63099999999997</v>
      </c>
      <c r="CZ53">
        <f>(((S53+R53)*AU53)/100)</f>
        <v>342.53700000000003</v>
      </c>
      <c r="DC53" t="s">
        <v>3</v>
      </c>
      <c r="DD53" t="s">
        <v>3</v>
      </c>
      <c r="DE53" t="s">
        <v>49</v>
      </c>
      <c r="DF53" t="s">
        <v>49</v>
      </c>
      <c r="DG53" t="s">
        <v>49</v>
      </c>
      <c r="DH53" t="s">
        <v>3</v>
      </c>
      <c r="DI53" t="s">
        <v>49</v>
      </c>
      <c r="DJ53" t="s">
        <v>49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15</v>
      </c>
      <c r="DW53" t="s">
        <v>15</v>
      </c>
      <c r="DX53">
        <v>1</v>
      </c>
      <c r="EE53">
        <v>39174386</v>
      </c>
      <c r="EF53">
        <v>3</v>
      </c>
      <c r="EG53" t="s">
        <v>20</v>
      </c>
      <c r="EH53">
        <v>0</v>
      </c>
      <c r="EI53" t="s">
        <v>3</v>
      </c>
      <c r="EJ53">
        <v>2</v>
      </c>
      <c r="EK53">
        <v>108001</v>
      </c>
      <c r="EL53" t="s">
        <v>21</v>
      </c>
      <c r="EM53" t="s">
        <v>22</v>
      </c>
      <c r="EO53" t="s">
        <v>50</v>
      </c>
      <c r="EQ53">
        <v>0</v>
      </c>
      <c r="ER53">
        <v>80.38</v>
      </c>
      <c r="ES53">
        <v>48.72</v>
      </c>
      <c r="ET53">
        <v>3.09</v>
      </c>
      <c r="EU53">
        <v>0.26</v>
      </c>
      <c r="EV53">
        <v>28.57</v>
      </c>
      <c r="EW53">
        <v>2.76</v>
      </c>
      <c r="EX53">
        <v>0.02</v>
      </c>
      <c r="EY53">
        <v>0</v>
      </c>
      <c r="FQ53">
        <v>0</v>
      </c>
      <c r="FR53">
        <f t="shared" si="39"/>
        <v>0</v>
      </c>
      <c r="FS53">
        <v>0</v>
      </c>
      <c r="FX53">
        <v>95</v>
      </c>
      <c r="FY53">
        <v>65</v>
      </c>
      <c r="GA53" t="s">
        <v>3</v>
      </c>
      <c r="GD53">
        <v>1</v>
      </c>
      <c r="GF53">
        <v>2146173683</v>
      </c>
      <c r="GG53">
        <v>1</v>
      </c>
      <c r="GH53">
        <v>1</v>
      </c>
      <c r="GI53">
        <v>4</v>
      </c>
      <c r="GJ53">
        <v>0</v>
      </c>
      <c r="GK53">
        <v>0</v>
      </c>
      <c r="GL53">
        <f t="shared" si="40"/>
        <v>0</v>
      </c>
      <c r="GM53">
        <f t="shared" si="41"/>
        <v>2081.54</v>
      </c>
      <c r="GN53">
        <f t="shared" si="42"/>
        <v>0</v>
      </c>
      <c r="GO53">
        <f t="shared" si="43"/>
        <v>2081.54</v>
      </c>
      <c r="GP53">
        <f t="shared" si="44"/>
        <v>0</v>
      </c>
      <c r="GR53">
        <v>0</v>
      </c>
      <c r="GS53">
        <v>3</v>
      </c>
      <c r="GT53">
        <v>0</v>
      </c>
      <c r="GU53" t="s">
        <v>3</v>
      </c>
      <c r="GV53">
        <f t="shared" si="45"/>
        <v>0</v>
      </c>
      <c r="GW53">
        <v>1</v>
      </c>
      <c r="GX53">
        <f t="shared" si="46"/>
        <v>0</v>
      </c>
      <c r="HA53">
        <v>0</v>
      </c>
      <c r="HB53">
        <v>0</v>
      </c>
      <c r="HC53">
        <f t="shared" si="47"/>
        <v>0</v>
      </c>
      <c r="IK53">
        <v>0</v>
      </c>
    </row>
    <row r="54" spans="1:245" x14ac:dyDescent="0.2">
      <c r="A54">
        <v>18</v>
      </c>
      <c r="B54">
        <v>1</v>
      </c>
      <c r="C54">
        <v>184</v>
      </c>
      <c r="E54" t="s">
        <v>158</v>
      </c>
      <c r="F54" t="s">
        <v>74</v>
      </c>
      <c r="G54" t="s">
        <v>159</v>
      </c>
      <c r="H54" t="s">
        <v>15</v>
      </c>
      <c r="I54">
        <f>I53*J54</f>
        <v>2</v>
      </c>
      <c r="J54">
        <v>1</v>
      </c>
      <c r="O54">
        <f t="shared" si="14"/>
        <v>75499.25</v>
      </c>
      <c r="P54">
        <f t="shared" si="15"/>
        <v>75499.25</v>
      </c>
      <c r="Q54">
        <f t="shared" si="16"/>
        <v>0</v>
      </c>
      <c r="R54">
        <f t="shared" si="17"/>
        <v>0</v>
      </c>
      <c r="S54">
        <f t="shared" si="18"/>
        <v>0</v>
      </c>
      <c r="T54">
        <f t="shared" si="19"/>
        <v>0</v>
      </c>
      <c r="U54">
        <f t="shared" si="20"/>
        <v>0</v>
      </c>
      <c r="V54">
        <f t="shared" si="21"/>
        <v>0</v>
      </c>
      <c r="W54">
        <f t="shared" si="22"/>
        <v>0</v>
      </c>
      <c r="X54">
        <f t="shared" si="23"/>
        <v>0</v>
      </c>
      <c r="Y54">
        <f t="shared" si="24"/>
        <v>0</v>
      </c>
      <c r="AA54">
        <v>39682553</v>
      </c>
      <c r="AB54">
        <f t="shared" si="25"/>
        <v>10258.049999999999</v>
      </c>
      <c r="AC54">
        <f t="shared" si="48"/>
        <v>10258.049999999999</v>
      </c>
      <c r="AD54">
        <f>ROUND((((ET54)-(EU54))+AE54),2)</f>
        <v>0</v>
      </c>
      <c r="AE54">
        <f>ROUND((EU54),2)</f>
        <v>0</v>
      </c>
      <c r="AF54">
        <f>ROUND((EV54),2)</f>
        <v>0</v>
      </c>
      <c r="AG54">
        <f t="shared" si="27"/>
        <v>0</v>
      </c>
      <c r="AH54">
        <f>(EW54)</f>
        <v>0</v>
      </c>
      <c r="AI54">
        <f>(EX54)</f>
        <v>0</v>
      </c>
      <c r="AJ54">
        <f t="shared" si="29"/>
        <v>0</v>
      </c>
      <c r="AK54">
        <v>10258.049999999999</v>
      </c>
      <c r="AL54">
        <v>10258.049999999999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3.68</v>
      </c>
      <c r="BA54">
        <v>1</v>
      </c>
      <c r="BB54">
        <v>1</v>
      </c>
      <c r="BC54">
        <v>3.68</v>
      </c>
      <c r="BD54" t="s">
        <v>3</v>
      </c>
      <c r="BE54" t="s">
        <v>3</v>
      </c>
      <c r="BF54" t="s">
        <v>3</v>
      </c>
      <c r="BG54" t="s">
        <v>3</v>
      </c>
      <c r="BH54">
        <v>3</v>
      </c>
      <c r="BI54">
        <v>3</v>
      </c>
      <c r="BJ54" t="s">
        <v>3</v>
      </c>
      <c r="BM54">
        <v>100</v>
      </c>
      <c r="BN54">
        <v>0</v>
      </c>
      <c r="BO54" t="s">
        <v>3</v>
      </c>
      <c r="BP54">
        <v>0</v>
      </c>
      <c r="BQ54">
        <v>5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95</v>
      </c>
      <c r="CA54">
        <v>65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30"/>
        <v>75499.25</v>
      </c>
      <c r="CQ54">
        <f t="shared" si="31"/>
        <v>37749.623999999996</v>
      </c>
      <c r="CR54">
        <f t="shared" si="32"/>
        <v>0</v>
      </c>
      <c r="CS54">
        <f t="shared" si="33"/>
        <v>0</v>
      </c>
      <c r="CT54">
        <f t="shared" si="34"/>
        <v>0</v>
      </c>
      <c r="CU54">
        <f t="shared" si="35"/>
        <v>0</v>
      </c>
      <c r="CV54">
        <f t="shared" si="36"/>
        <v>0</v>
      </c>
      <c r="CW54">
        <f t="shared" si="37"/>
        <v>0</v>
      </c>
      <c r="CX54">
        <f t="shared" si="38"/>
        <v>0</v>
      </c>
      <c r="CY54">
        <f>0</f>
        <v>0</v>
      </c>
      <c r="CZ54">
        <f>0</f>
        <v>0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15</v>
      </c>
      <c r="DW54" t="s">
        <v>15</v>
      </c>
      <c r="DX54">
        <v>1</v>
      </c>
      <c r="EE54">
        <v>39174671</v>
      </c>
      <c r="EF54">
        <v>5</v>
      </c>
      <c r="EG54" t="s">
        <v>55</v>
      </c>
      <c r="EH54">
        <v>0</v>
      </c>
      <c r="EI54" t="s">
        <v>3</v>
      </c>
      <c r="EJ54">
        <v>3</v>
      </c>
      <c r="EK54">
        <v>100</v>
      </c>
      <c r="EL54" t="s">
        <v>56</v>
      </c>
      <c r="EM54" t="s">
        <v>57</v>
      </c>
      <c r="EO54" t="s">
        <v>3</v>
      </c>
      <c r="EQ54">
        <v>0</v>
      </c>
      <c r="ER54">
        <v>10258.049999999999</v>
      </c>
      <c r="ES54">
        <v>10258.049999999999</v>
      </c>
      <c r="ET54">
        <v>0</v>
      </c>
      <c r="EU54">
        <v>0</v>
      </c>
      <c r="EV54">
        <v>0</v>
      </c>
      <c r="EW54">
        <v>0</v>
      </c>
      <c r="EX54">
        <v>0</v>
      </c>
      <c r="EZ54">
        <v>5</v>
      </c>
      <c r="FC54">
        <v>1</v>
      </c>
      <c r="FD54">
        <v>18</v>
      </c>
      <c r="FF54">
        <v>44544.57</v>
      </c>
      <c r="FQ54">
        <v>0</v>
      </c>
      <c r="FR54">
        <f t="shared" si="39"/>
        <v>75499.25</v>
      </c>
      <c r="FS54">
        <v>0</v>
      </c>
      <c r="FX54">
        <v>95</v>
      </c>
      <c r="FY54">
        <v>65</v>
      </c>
      <c r="GA54" t="s">
        <v>160</v>
      </c>
      <c r="GD54">
        <v>1</v>
      </c>
      <c r="GF54">
        <v>2051079920</v>
      </c>
      <c r="GG54">
        <v>1</v>
      </c>
      <c r="GH54">
        <v>3</v>
      </c>
      <c r="GI54">
        <v>4</v>
      </c>
      <c r="GJ54">
        <v>0</v>
      </c>
      <c r="GK54">
        <v>0</v>
      </c>
      <c r="GL54">
        <f t="shared" si="40"/>
        <v>0</v>
      </c>
      <c r="GM54">
        <f t="shared" si="41"/>
        <v>75499.25</v>
      </c>
      <c r="GN54">
        <f t="shared" si="42"/>
        <v>0</v>
      </c>
      <c r="GO54">
        <f t="shared" si="43"/>
        <v>0</v>
      </c>
      <c r="GP54">
        <f t="shared" si="44"/>
        <v>0</v>
      </c>
      <c r="GR54">
        <v>1</v>
      </c>
      <c r="GS54">
        <v>1</v>
      </c>
      <c r="GT54">
        <v>0</v>
      </c>
      <c r="GU54" t="s">
        <v>3</v>
      </c>
      <c r="GV54">
        <f t="shared" si="45"/>
        <v>0</v>
      </c>
      <c r="GW54">
        <v>1</v>
      </c>
      <c r="GX54">
        <f t="shared" si="46"/>
        <v>0</v>
      </c>
      <c r="HA54">
        <v>0</v>
      </c>
      <c r="HB54">
        <v>0</v>
      </c>
      <c r="HC54">
        <f t="shared" si="47"/>
        <v>0</v>
      </c>
      <c r="IK54">
        <v>0</v>
      </c>
    </row>
    <row r="55" spans="1:245" x14ac:dyDescent="0.2">
      <c r="A55">
        <v>18</v>
      </c>
      <c r="B55">
        <v>1</v>
      </c>
      <c r="C55">
        <v>185</v>
      </c>
      <c r="E55" t="s">
        <v>161</v>
      </c>
      <c r="F55" t="s">
        <v>74</v>
      </c>
      <c r="G55" t="s">
        <v>162</v>
      </c>
      <c r="H55" t="s">
        <v>15</v>
      </c>
      <c r="I55">
        <f>I53*J55</f>
        <v>2</v>
      </c>
      <c r="J55">
        <v>1</v>
      </c>
      <c r="O55">
        <f t="shared" si="14"/>
        <v>7279.1</v>
      </c>
      <c r="P55">
        <f t="shared" si="15"/>
        <v>7279.1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39682553</v>
      </c>
      <c r="AB55">
        <f t="shared" si="25"/>
        <v>537.6</v>
      </c>
      <c r="AC55">
        <f t="shared" si="48"/>
        <v>537.6</v>
      </c>
      <c r="AD55">
        <f>ROUND((((ET55)-(EU55))+AE55),2)</f>
        <v>0</v>
      </c>
      <c r="AE55">
        <f>ROUND((EU55),2)</f>
        <v>0</v>
      </c>
      <c r="AF55">
        <f>ROUND((EV55),2)</f>
        <v>0</v>
      </c>
      <c r="AG55">
        <f t="shared" si="27"/>
        <v>0</v>
      </c>
      <c r="AH55">
        <f>(EW55)</f>
        <v>0</v>
      </c>
      <c r="AI55">
        <f>(EX55)</f>
        <v>0</v>
      </c>
      <c r="AJ55">
        <f t="shared" si="29"/>
        <v>0</v>
      </c>
      <c r="AK55">
        <v>537.6</v>
      </c>
      <c r="AL55">
        <v>537.6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95</v>
      </c>
      <c r="AU55">
        <v>65</v>
      </c>
      <c r="AV55">
        <v>1</v>
      </c>
      <c r="AW55">
        <v>1</v>
      </c>
      <c r="AZ55">
        <v>6.77</v>
      </c>
      <c r="BA55">
        <v>1</v>
      </c>
      <c r="BB55">
        <v>1</v>
      </c>
      <c r="BC55">
        <v>6.77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2</v>
      </c>
      <c r="BJ55" t="s">
        <v>3</v>
      </c>
      <c r="BM55">
        <v>108001</v>
      </c>
      <c r="BN55">
        <v>0</v>
      </c>
      <c r="BO55" t="s">
        <v>3</v>
      </c>
      <c r="BP55">
        <v>0</v>
      </c>
      <c r="BQ55">
        <v>3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95</v>
      </c>
      <c r="CA55">
        <v>65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0"/>
        <v>7279.1</v>
      </c>
      <c r="CQ55">
        <f t="shared" si="31"/>
        <v>3639.5520000000001</v>
      </c>
      <c r="CR55">
        <f t="shared" si="32"/>
        <v>0</v>
      </c>
      <c r="CS55">
        <f t="shared" si="33"/>
        <v>0</v>
      </c>
      <c r="CT55">
        <f t="shared" si="34"/>
        <v>0</v>
      </c>
      <c r="CU55">
        <f t="shared" si="35"/>
        <v>0</v>
      </c>
      <c r="CV55">
        <f t="shared" si="36"/>
        <v>0</v>
      </c>
      <c r="CW55">
        <f t="shared" si="37"/>
        <v>0</v>
      </c>
      <c r="CX55">
        <f t="shared" si="38"/>
        <v>0</v>
      </c>
      <c r="CY55">
        <f t="shared" ref="CY55:CY76" si="55">(((S55+R55)*AT55)/100)</f>
        <v>0</v>
      </c>
      <c r="CZ55">
        <f t="shared" ref="CZ55:CZ76" si="56">(((S55+R55)*AU55)/100)</f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15</v>
      </c>
      <c r="DW55" t="s">
        <v>15</v>
      </c>
      <c r="DX55">
        <v>1</v>
      </c>
      <c r="EE55">
        <v>39174386</v>
      </c>
      <c r="EF55">
        <v>3</v>
      </c>
      <c r="EG55" t="s">
        <v>20</v>
      </c>
      <c r="EH55">
        <v>0</v>
      </c>
      <c r="EI55" t="s">
        <v>3</v>
      </c>
      <c r="EJ55">
        <v>2</v>
      </c>
      <c r="EK55">
        <v>108001</v>
      </c>
      <c r="EL55" t="s">
        <v>21</v>
      </c>
      <c r="EM55" t="s">
        <v>22</v>
      </c>
      <c r="EO55" t="s">
        <v>3</v>
      </c>
      <c r="EQ55">
        <v>0</v>
      </c>
      <c r="ER55">
        <v>3639.54</v>
      </c>
      <c r="ES55">
        <v>537.6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1</v>
      </c>
      <c r="FD55">
        <v>18</v>
      </c>
      <c r="FF55">
        <v>4294.66</v>
      </c>
      <c r="FQ55">
        <v>0</v>
      </c>
      <c r="FR55">
        <f t="shared" si="39"/>
        <v>0</v>
      </c>
      <c r="FS55">
        <v>0</v>
      </c>
      <c r="FX55">
        <v>95</v>
      </c>
      <c r="FY55">
        <v>65</v>
      </c>
      <c r="GA55" t="s">
        <v>163</v>
      </c>
      <c r="GD55">
        <v>1</v>
      </c>
      <c r="GF55">
        <v>343511846</v>
      </c>
      <c r="GG55">
        <v>1</v>
      </c>
      <c r="GH55">
        <v>3</v>
      </c>
      <c r="GI55">
        <v>4</v>
      </c>
      <c r="GJ55">
        <v>0</v>
      </c>
      <c r="GK55">
        <v>0</v>
      </c>
      <c r="GL55">
        <f t="shared" si="40"/>
        <v>0</v>
      </c>
      <c r="GM55">
        <f t="shared" si="41"/>
        <v>7279.1</v>
      </c>
      <c r="GN55">
        <f t="shared" si="42"/>
        <v>0</v>
      </c>
      <c r="GO55">
        <f t="shared" si="43"/>
        <v>7279.1</v>
      </c>
      <c r="GP55">
        <f t="shared" si="44"/>
        <v>0</v>
      </c>
      <c r="GR55">
        <v>1</v>
      </c>
      <c r="GS55">
        <v>1</v>
      </c>
      <c r="GT55">
        <v>0</v>
      </c>
      <c r="GU55" t="s">
        <v>3</v>
      </c>
      <c r="GV55">
        <f t="shared" si="45"/>
        <v>0</v>
      </c>
      <c r="GW55">
        <v>1</v>
      </c>
      <c r="GX55">
        <f t="shared" si="46"/>
        <v>0</v>
      </c>
      <c r="HA55">
        <v>0</v>
      </c>
      <c r="HB55">
        <v>0</v>
      </c>
      <c r="HC55">
        <f t="shared" si="47"/>
        <v>0</v>
      </c>
      <c r="IK55">
        <v>0</v>
      </c>
    </row>
    <row r="56" spans="1:245" x14ac:dyDescent="0.2">
      <c r="A56">
        <v>17</v>
      </c>
      <c r="B56">
        <v>1</v>
      </c>
      <c r="C56">
        <f>ROW(SmtRes!A192)</f>
        <v>192</v>
      </c>
      <c r="D56">
        <f>ROW(EtalonRes!A173)</f>
        <v>173</v>
      </c>
      <c r="E56" t="s">
        <v>164</v>
      </c>
      <c r="F56" t="s">
        <v>165</v>
      </c>
      <c r="G56" t="s">
        <v>166</v>
      </c>
      <c r="H56" t="s">
        <v>15</v>
      </c>
      <c r="I56">
        <v>6</v>
      </c>
      <c r="J56">
        <v>0</v>
      </c>
      <c r="O56">
        <f t="shared" ref="O56:O76" si="57">ROUND(CP56,2)</f>
        <v>1531.37</v>
      </c>
      <c r="P56">
        <f t="shared" ref="P56:P76" si="58">ROUND(CQ56*I56,2)</f>
        <v>15.84</v>
      </c>
      <c r="Q56">
        <f t="shared" ref="Q56:Q76" si="59">ROUND(CR56*I56,2)</f>
        <v>444.38</v>
      </c>
      <c r="R56">
        <f t="shared" ref="R56:R76" si="60">ROUND(CS56*I56,2)</f>
        <v>49.96</v>
      </c>
      <c r="S56">
        <f t="shared" ref="S56:S76" si="61">ROUND(CT56*I56,2)</f>
        <v>1071.1500000000001</v>
      </c>
      <c r="T56">
        <f t="shared" ref="T56:T76" si="62">ROUND(CU56*I56,2)</f>
        <v>0</v>
      </c>
      <c r="U56">
        <f t="shared" ref="U56:U76" si="63">CV56*I56</f>
        <v>18.549000000000003</v>
      </c>
      <c r="V56">
        <f t="shared" ref="V56:V76" si="64">CW56*I56</f>
        <v>0.72899999999999998</v>
      </c>
      <c r="W56">
        <f t="shared" ref="W56:W76" si="65">ROUND(CX56*I56,2)</f>
        <v>0</v>
      </c>
      <c r="X56">
        <f t="shared" ref="X56:X76" si="66">ROUND(CY56,2)</f>
        <v>896.89</v>
      </c>
      <c r="Y56">
        <f t="shared" ref="Y56:Y76" si="67">ROUND(CZ56,2)</f>
        <v>672.67</v>
      </c>
      <c r="AA56">
        <v>39682553</v>
      </c>
      <c r="AB56">
        <f t="shared" ref="AB56:AB76" si="68">ROUND((AC56+AD56+AF56),2)</f>
        <v>37.700000000000003</v>
      </c>
      <c r="AC56">
        <f t="shared" si="48"/>
        <v>0.39</v>
      </c>
      <c r="AD56">
        <f>ROUND(((((ET56*1.35))-((EU56*1.35)))+AE56),2)</f>
        <v>10.94</v>
      </c>
      <c r="AE56">
        <f>ROUND(((EU56*1.35)),2)</f>
        <v>1.23</v>
      </c>
      <c r="AF56">
        <f>ROUND(((EV56*1.35)),2)</f>
        <v>26.37</v>
      </c>
      <c r="AG56">
        <f t="shared" ref="AG56:AG76" si="69">ROUND((AP56),2)</f>
        <v>0</v>
      </c>
      <c r="AH56">
        <f>((EW56*1.35))</f>
        <v>3.0915000000000004</v>
      </c>
      <c r="AI56">
        <f>((EX56*1.35))</f>
        <v>0.1215</v>
      </c>
      <c r="AJ56">
        <f t="shared" ref="AJ56:AJ76" si="70">(AS56)</f>
        <v>0</v>
      </c>
      <c r="AK56">
        <v>28.02</v>
      </c>
      <c r="AL56">
        <v>0.39</v>
      </c>
      <c r="AM56">
        <v>8.1</v>
      </c>
      <c r="AN56">
        <v>0.91</v>
      </c>
      <c r="AO56">
        <v>19.53</v>
      </c>
      <c r="AP56">
        <v>0</v>
      </c>
      <c r="AQ56">
        <v>2.29</v>
      </c>
      <c r="AR56">
        <v>0.09</v>
      </c>
      <c r="AS56">
        <v>0</v>
      </c>
      <c r="AT56">
        <v>80</v>
      </c>
      <c r="AU56">
        <v>60</v>
      </c>
      <c r="AV56">
        <v>1</v>
      </c>
      <c r="AW56">
        <v>1</v>
      </c>
      <c r="AZ56">
        <v>6.77</v>
      </c>
      <c r="BA56">
        <v>6.77</v>
      </c>
      <c r="BB56">
        <v>6.77</v>
      </c>
      <c r="BC56">
        <v>6.77</v>
      </c>
      <c r="BD56" t="s">
        <v>3</v>
      </c>
      <c r="BE56" t="s">
        <v>3</v>
      </c>
      <c r="BF56" t="s">
        <v>3</v>
      </c>
      <c r="BG56" t="s">
        <v>3</v>
      </c>
      <c r="BH56">
        <v>0</v>
      </c>
      <c r="BI56">
        <v>2</v>
      </c>
      <c r="BJ56" t="s">
        <v>167</v>
      </c>
      <c r="BM56">
        <v>110001</v>
      </c>
      <c r="BN56">
        <v>0</v>
      </c>
      <c r="BO56" t="s">
        <v>3</v>
      </c>
      <c r="BP56">
        <v>0</v>
      </c>
      <c r="BQ56">
        <v>3</v>
      </c>
      <c r="BR56">
        <v>0</v>
      </c>
      <c r="BS56">
        <v>6.77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80</v>
      </c>
      <c r="CA56">
        <v>60</v>
      </c>
      <c r="CE56">
        <v>0</v>
      </c>
      <c r="CF56">
        <v>0</v>
      </c>
      <c r="CG56">
        <v>0</v>
      </c>
      <c r="CM56">
        <v>0</v>
      </c>
      <c r="CN56" t="s">
        <v>523</v>
      </c>
      <c r="CO56">
        <v>0</v>
      </c>
      <c r="CP56">
        <f t="shared" ref="CP56:CP76" si="71">(P56+Q56+S56)</f>
        <v>1531.3700000000001</v>
      </c>
      <c r="CQ56">
        <f t="shared" ref="CQ56:CQ76" si="72">AC56*BC56</f>
        <v>2.6402999999999999</v>
      </c>
      <c r="CR56">
        <f t="shared" ref="CR56:CR76" si="73">AD56*BB56</f>
        <v>74.063799999999986</v>
      </c>
      <c r="CS56">
        <f t="shared" ref="CS56:CS76" si="74">AE56*BS56</f>
        <v>8.3270999999999997</v>
      </c>
      <c r="CT56">
        <f t="shared" ref="CT56:CT76" si="75">AF56*BA56</f>
        <v>178.5249</v>
      </c>
      <c r="CU56">
        <f t="shared" ref="CU56:CU76" si="76">AG56</f>
        <v>0</v>
      </c>
      <c r="CV56">
        <f t="shared" ref="CV56:CV76" si="77">AH56</f>
        <v>3.0915000000000004</v>
      </c>
      <c r="CW56">
        <f t="shared" ref="CW56:CW76" si="78">AI56</f>
        <v>0.1215</v>
      </c>
      <c r="CX56">
        <f t="shared" ref="CX56:CX76" si="79">AJ56</f>
        <v>0</v>
      </c>
      <c r="CY56">
        <f t="shared" si="55"/>
        <v>896.88800000000015</v>
      </c>
      <c r="CZ56">
        <f t="shared" si="56"/>
        <v>672.66600000000005</v>
      </c>
      <c r="DC56" t="s">
        <v>3</v>
      </c>
      <c r="DD56" t="s">
        <v>3</v>
      </c>
      <c r="DE56" t="s">
        <v>49</v>
      </c>
      <c r="DF56" t="s">
        <v>49</v>
      </c>
      <c r="DG56" t="s">
        <v>49</v>
      </c>
      <c r="DH56" t="s">
        <v>3</v>
      </c>
      <c r="DI56" t="s">
        <v>49</v>
      </c>
      <c r="DJ56" t="s">
        <v>49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15</v>
      </c>
      <c r="DW56" t="s">
        <v>15</v>
      </c>
      <c r="DX56">
        <v>1</v>
      </c>
      <c r="EE56">
        <v>39174389</v>
      </c>
      <c r="EF56">
        <v>3</v>
      </c>
      <c r="EG56" t="s">
        <v>20</v>
      </c>
      <c r="EH56">
        <v>0</v>
      </c>
      <c r="EI56" t="s">
        <v>3</v>
      </c>
      <c r="EJ56">
        <v>2</v>
      </c>
      <c r="EK56">
        <v>110001</v>
      </c>
      <c r="EL56" t="s">
        <v>168</v>
      </c>
      <c r="EM56" t="s">
        <v>169</v>
      </c>
      <c r="EO56" t="s">
        <v>50</v>
      </c>
      <c r="EQ56">
        <v>0</v>
      </c>
      <c r="ER56">
        <v>28.02</v>
      </c>
      <c r="ES56">
        <v>0.39</v>
      </c>
      <c r="ET56">
        <v>8.1</v>
      </c>
      <c r="EU56">
        <v>0.91</v>
      </c>
      <c r="EV56">
        <v>19.53</v>
      </c>
      <c r="EW56">
        <v>2.29</v>
      </c>
      <c r="EX56">
        <v>0.09</v>
      </c>
      <c r="EY56">
        <v>0</v>
      </c>
      <c r="FQ56">
        <v>0</v>
      </c>
      <c r="FR56">
        <f t="shared" ref="FR56:FR76" si="80">ROUND(IF(AND(BH56=3,BI56=3),P56,0),2)</f>
        <v>0</v>
      </c>
      <c r="FS56">
        <v>0</v>
      </c>
      <c r="FX56">
        <v>80</v>
      </c>
      <c r="FY56">
        <v>60</v>
      </c>
      <c r="GA56" t="s">
        <v>3</v>
      </c>
      <c r="GD56">
        <v>1</v>
      </c>
      <c r="GF56">
        <v>1642212104</v>
      </c>
      <c r="GG56">
        <v>1</v>
      </c>
      <c r="GH56">
        <v>1</v>
      </c>
      <c r="GI56">
        <v>4</v>
      </c>
      <c r="GJ56">
        <v>0</v>
      </c>
      <c r="GK56">
        <v>0</v>
      </c>
      <c r="GL56">
        <f t="shared" ref="GL56:GL76" si="81">ROUND(IF(AND(BH56=3,BI56=3,FS56&lt;&gt;0),P56,0),2)</f>
        <v>0</v>
      </c>
      <c r="GM56">
        <f t="shared" ref="GM56:GM76" si="82">ROUND(O56+X56+Y56,2)+GX56</f>
        <v>3100.93</v>
      </c>
      <c r="GN56">
        <f t="shared" ref="GN56:GN76" si="83">IF(OR(BI56=0,BI56=1),ROUND(O56+X56+Y56,2),0)</f>
        <v>0</v>
      </c>
      <c r="GO56">
        <f t="shared" ref="GO56:GO76" si="84">IF(BI56=2,ROUND(O56+X56+Y56,2),0)</f>
        <v>3100.93</v>
      </c>
      <c r="GP56">
        <f t="shared" ref="GP56:GP76" si="85">IF(BI56=4,ROUND(O56+X56+Y56,2)+GX56,0)</f>
        <v>0</v>
      </c>
      <c r="GR56">
        <v>0</v>
      </c>
      <c r="GS56">
        <v>3</v>
      </c>
      <c r="GT56">
        <v>0</v>
      </c>
      <c r="GU56" t="s">
        <v>3</v>
      </c>
      <c r="GV56">
        <f t="shared" ref="GV56:GV76" si="86">ROUND((GT56),2)</f>
        <v>0</v>
      </c>
      <c r="GW56">
        <v>1</v>
      </c>
      <c r="GX56">
        <f t="shared" ref="GX56:GX76" si="87">ROUND(HC56*I56,2)</f>
        <v>0</v>
      </c>
      <c r="HA56">
        <v>0</v>
      </c>
      <c r="HB56">
        <v>0</v>
      </c>
      <c r="HC56">
        <f t="shared" ref="HC56:HC76" si="88">GV56*GW56</f>
        <v>0</v>
      </c>
      <c r="IK56">
        <v>0</v>
      </c>
    </row>
    <row r="57" spans="1:245" x14ac:dyDescent="0.2">
      <c r="A57">
        <v>18</v>
      </c>
      <c r="B57">
        <v>1</v>
      </c>
      <c r="C57">
        <v>192</v>
      </c>
      <c r="E57" t="s">
        <v>170</v>
      </c>
      <c r="F57" t="s">
        <v>74</v>
      </c>
      <c r="G57" t="s">
        <v>171</v>
      </c>
      <c r="H57" t="s">
        <v>15</v>
      </c>
      <c r="I57">
        <f>I56*J57</f>
        <v>2</v>
      </c>
      <c r="J57">
        <v>0.33333333333333331</v>
      </c>
      <c r="O57">
        <f t="shared" si="57"/>
        <v>9469.61</v>
      </c>
      <c r="P57">
        <f t="shared" si="58"/>
        <v>9469.61</v>
      </c>
      <c r="Q57">
        <f t="shared" si="59"/>
        <v>0</v>
      </c>
      <c r="R57">
        <f t="shared" si="60"/>
        <v>0</v>
      </c>
      <c r="S57">
        <f t="shared" si="61"/>
        <v>0</v>
      </c>
      <c r="T57">
        <f t="shared" si="62"/>
        <v>0</v>
      </c>
      <c r="U57">
        <f t="shared" si="63"/>
        <v>0</v>
      </c>
      <c r="V57">
        <f t="shared" si="64"/>
        <v>0</v>
      </c>
      <c r="W57">
        <f t="shared" si="65"/>
        <v>0</v>
      </c>
      <c r="X57">
        <f t="shared" si="66"/>
        <v>0</v>
      </c>
      <c r="Y57">
        <f t="shared" si="67"/>
        <v>0</v>
      </c>
      <c r="AA57">
        <v>39682553</v>
      </c>
      <c r="AB57">
        <f t="shared" si="68"/>
        <v>699.38</v>
      </c>
      <c r="AC57">
        <f t="shared" si="48"/>
        <v>699.38</v>
      </c>
      <c r="AD57">
        <f>ROUND((((ET57)-(EU57))+AE57),2)</f>
        <v>0</v>
      </c>
      <c r="AE57">
        <f t="shared" ref="AE57:AF59" si="89">ROUND((EU57),2)</f>
        <v>0</v>
      </c>
      <c r="AF57">
        <f t="shared" si="89"/>
        <v>0</v>
      </c>
      <c r="AG57">
        <f t="shared" si="69"/>
        <v>0</v>
      </c>
      <c r="AH57">
        <f t="shared" ref="AH57:AI59" si="90">(EW57)</f>
        <v>0</v>
      </c>
      <c r="AI57">
        <f t="shared" si="90"/>
        <v>0</v>
      </c>
      <c r="AJ57">
        <f t="shared" si="70"/>
        <v>0</v>
      </c>
      <c r="AK57">
        <v>699.38</v>
      </c>
      <c r="AL57">
        <v>699.38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95</v>
      </c>
      <c r="AU57">
        <v>65</v>
      </c>
      <c r="AV57">
        <v>1</v>
      </c>
      <c r="AW57">
        <v>1</v>
      </c>
      <c r="AZ57">
        <v>6.77</v>
      </c>
      <c r="BA57">
        <v>1</v>
      </c>
      <c r="BB57">
        <v>1</v>
      </c>
      <c r="BC57">
        <v>6.77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2</v>
      </c>
      <c r="BJ57" t="s">
        <v>3</v>
      </c>
      <c r="BM57">
        <v>108001</v>
      </c>
      <c r="BN57">
        <v>0</v>
      </c>
      <c r="BO57" t="s">
        <v>3</v>
      </c>
      <c r="BP57">
        <v>0</v>
      </c>
      <c r="BQ57">
        <v>3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1"/>
        <v>9469.61</v>
      </c>
      <c r="CQ57">
        <f t="shared" si="72"/>
        <v>4734.8026</v>
      </c>
      <c r="CR57">
        <f t="shared" si="73"/>
        <v>0</v>
      </c>
      <c r="CS57">
        <f t="shared" si="74"/>
        <v>0</v>
      </c>
      <c r="CT57">
        <f t="shared" si="75"/>
        <v>0</v>
      </c>
      <c r="CU57">
        <f t="shared" si="76"/>
        <v>0</v>
      </c>
      <c r="CV57">
        <f t="shared" si="77"/>
        <v>0</v>
      </c>
      <c r="CW57">
        <f t="shared" si="78"/>
        <v>0</v>
      </c>
      <c r="CX57">
        <f t="shared" si="79"/>
        <v>0</v>
      </c>
      <c r="CY57">
        <f t="shared" si="55"/>
        <v>0</v>
      </c>
      <c r="CZ57">
        <f t="shared" si="56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15</v>
      </c>
      <c r="DW57" t="s">
        <v>15</v>
      </c>
      <c r="DX57">
        <v>1</v>
      </c>
      <c r="EE57">
        <v>39174386</v>
      </c>
      <c r="EF57">
        <v>3</v>
      </c>
      <c r="EG57" t="s">
        <v>20</v>
      </c>
      <c r="EH57">
        <v>0</v>
      </c>
      <c r="EI57" t="s">
        <v>3</v>
      </c>
      <c r="EJ57">
        <v>2</v>
      </c>
      <c r="EK57">
        <v>108001</v>
      </c>
      <c r="EL57" t="s">
        <v>21</v>
      </c>
      <c r="EM57" t="s">
        <v>22</v>
      </c>
      <c r="EO57" t="s">
        <v>3</v>
      </c>
      <c r="EQ57">
        <v>0</v>
      </c>
      <c r="ER57">
        <v>4734.79</v>
      </c>
      <c r="ES57">
        <v>699.38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1</v>
      </c>
      <c r="FD57">
        <v>18</v>
      </c>
      <c r="FF57">
        <v>5587.05</v>
      </c>
      <c r="FQ57">
        <v>0</v>
      </c>
      <c r="FR57">
        <f t="shared" si="80"/>
        <v>0</v>
      </c>
      <c r="FS57">
        <v>0</v>
      </c>
      <c r="FX57">
        <v>95</v>
      </c>
      <c r="FY57">
        <v>65</v>
      </c>
      <c r="GA57" t="s">
        <v>172</v>
      </c>
      <c r="GD57">
        <v>1</v>
      </c>
      <c r="GF57">
        <v>-300039546</v>
      </c>
      <c r="GG57">
        <v>1</v>
      </c>
      <c r="GH57">
        <v>3</v>
      </c>
      <c r="GI57">
        <v>4</v>
      </c>
      <c r="GJ57">
        <v>0</v>
      </c>
      <c r="GK57">
        <v>0</v>
      </c>
      <c r="GL57">
        <f t="shared" si="81"/>
        <v>0</v>
      </c>
      <c r="GM57">
        <f t="shared" si="82"/>
        <v>9469.61</v>
      </c>
      <c r="GN57">
        <f t="shared" si="83"/>
        <v>0</v>
      </c>
      <c r="GO57">
        <f t="shared" si="84"/>
        <v>9469.61</v>
      </c>
      <c r="GP57">
        <f t="shared" si="85"/>
        <v>0</v>
      </c>
      <c r="GR57">
        <v>1</v>
      </c>
      <c r="GS57">
        <v>1</v>
      </c>
      <c r="GT57">
        <v>0</v>
      </c>
      <c r="GU57" t="s">
        <v>3</v>
      </c>
      <c r="GV57">
        <f t="shared" si="86"/>
        <v>0</v>
      </c>
      <c r="GW57">
        <v>1</v>
      </c>
      <c r="GX57">
        <f t="shared" si="87"/>
        <v>0</v>
      </c>
      <c r="HA57">
        <v>0</v>
      </c>
      <c r="HB57">
        <v>0</v>
      </c>
      <c r="HC57">
        <f t="shared" si="88"/>
        <v>0</v>
      </c>
      <c r="IK57">
        <v>0</v>
      </c>
    </row>
    <row r="58" spans="1:245" x14ac:dyDescent="0.2">
      <c r="A58">
        <v>18</v>
      </c>
      <c r="B58">
        <v>1</v>
      </c>
      <c r="C58">
        <v>191</v>
      </c>
      <c r="E58" t="s">
        <v>173</v>
      </c>
      <c r="F58" t="s">
        <v>74</v>
      </c>
      <c r="G58" t="s">
        <v>174</v>
      </c>
      <c r="H58" t="s">
        <v>15</v>
      </c>
      <c r="I58">
        <f>I56*J58</f>
        <v>2</v>
      </c>
      <c r="J58">
        <v>0.33333333333333331</v>
      </c>
      <c r="O58">
        <f t="shared" si="57"/>
        <v>4257.79</v>
      </c>
      <c r="P58">
        <f t="shared" si="58"/>
        <v>4257.79</v>
      </c>
      <c r="Q58">
        <f t="shared" si="59"/>
        <v>0</v>
      </c>
      <c r="R58">
        <f t="shared" si="60"/>
        <v>0</v>
      </c>
      <c r="S58">
        <f t="shared" si="61"/>
        <v>0</v>
      </c>
      <c r="T58">
        <f t="shared" si="62"/>
        <v>0</v>
      </c>
      <c r="U58">
        <f t="shared" si="63"/>
        <v>0</v>
      </c>
      <c r="V58">
        <f t="shared" si="64"/>
        <v>0</v>
      </c>
      <c r="W58">
        <f t="shared" si="65"/>
        <v>0</v>
      </c>
      <c r="X58">
        <f t="shared" si="66"/>
        <v>0</v>
      </c>
      <c r="Y58">
        <f t="shared" si="67"/>
        <v>0</v>
      </c>
      <c r="AA58">
        <v>39682553</v>
      </c>
      <c r="AB58">
        <f t="shared" si="68"/>
        <v>314.45999999999998</v>
      </c>
      <c r="AC58">
        <f t="shared" si="48"/>
        <v>314.45999999999998</v>
      </c>
      <c r="AD58">
        <f>ROUND((((ET58)-(EU58))+AE58),2)</f>
        <v>0</v>
      </c>
      <c r="AE58">
        <f t="shared" si="89"/>
        <v>0</v>
      </c>
      <c r="AF58">
        <f t="shared" si="89"/>
        <v>0</v>
      </c>
      <c r="AG58">
        <f t="shared" si="69"/>
        <v>0</v>
      </c>
      <c r="AH58">
        <f t="shared" si="90"/>
        <v>0</v>
      </c>
      <c r="AI58">
        <f t="shared" si="90"/>
        <v>0</v>
      </c>
      <c r="AJ58">
        <f t="shared" si="70"/>
        <v>0</v>
      </c>
      <c r="AK58">
        <v>314.45999999999998</v>
      </c>
      <c r="AL58">
        <v>314.45999999999998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95</v>
      </c>
      <c r="AU58">
        <v>65</v>
      </c>
      <c r="AV58">
        <v>1</v>
      </c>
      <c r="AW58">
        <v>1</v>
      </c>
      <c r="AZ58">
        <v>6.77</v>
      </c>
      <c r="BA58">
        <v>1</v>
      </c>
      <c r="BB58">
        <v>1</v>
      </c>
      <c r="BC58">
        <v>6.77</v>
      </c>
      <c r="BD58" t="s">
        <v>3</v>
      </c>
      <c r="BE58" t="s">
        <v>3</v>
      </c>
      <c r="BF58" t="s">
        <v>3</v>
      </c>
      <c r="BG58" t="s">
        <v>3</v>
      </c>
      <c r="BH58">
        <v>3</v>
      </c>
      <c r="BI58">
        <v>2</v>
      </c>
      <c r="BJ58" t="s">
        <v>3</v>
      </c>
      <c r="BM58">
        <v>108001</v>
      </c>
      <c r="BN58">
        <v>0</v>
      </c>
      <c r="BO58" t="s">
        <v>3</v>
      </c>
      <c r="BP58">
        <v>0</v>
      </c>
      <c r="BQ58">
        <v>3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95</v>
      </c>
      <c r="CA58">
        <v>65</v>
      </c>
      <c r="CE58">
        <v>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71"/>
        <v>4257.79</v>
      </c>
      <c r="CQ58">
        <f t="shared" si="72"/>
        <v>2128.8941999999997</v>
      </c>
      <c r="CR58">
        <f t="shared" si="73"/>
        <v>0</v>
      </c>
      <c r="CS58">
        <f t="shared" si="74"/>
        <v>0</v>
      </c>
      <c r="CT58">
        <f t="shared" si="75"/>
        <v>0</v>
      </c>
      <c r="CU58">
        <f t="shared" si="76"/>
        <v>0</v>
      </c>
      <c r="CV58">
        <f t="shared" si="77"/>
        <v>0</v>
      </c>
      <c r="CW58">
        <f t="shared" si="78"/>
        <v>0</v>
      </c>
      <c r="CX58">
        <f t="shared" si="79"/>
        <v>0</v>
      </c>
      <c r="CY58">
        <f t="shared" si="55"/>
        <v>0</v>
      </c>
      <c r="CZ58">
        <f t="shared" si="56"/>
        <v>0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1013</v>
      </c>
      <c r="DV58" t="s">
        <v>15</v>
      </c>
      <c r="DW58" t="s">
        <v>15</v>
      </c>
      <c r="DX58">
        <v>1</v>
      </c>
      <c r="EE58">
        <v>39174386</v>
      </c>
      <c r="EF58">
        <v>3</v>
      </c>
      <c r="EG58" t="s">
        <v>20</v>
      </c>
      <c r="EH58">
        <v>0</v>
      </c>
      <c r="EI58" t="s">
        <v>3</v>
      </c>
      <c r="EJ58">
        <v>2</v>
      </c>
      <c r="EK58">
        <v>108001</v>
      </c>
      <c r="EL58" t="s">
        <v>21</v>
      </c>
      <c r="EM58" t="s">
        <v>22</v>
      </c>
      <c r="EO58" t="s">
        <v>3</v>
      </c>
      <c r="EQ58">
        <v>0</v>
      </c>
      <c r="ER58">
        <v>2128.89</v>
      </c>
      <c r="ES58">
        <v>314.45999999999998</v>
      </c>
      <c r="ET58">
        <v>0</v>
      </c>
      <c r="EU58">
        <v>0</v>
      </c>
      <c r="EV58">
        <v>0</v>
      </c>
      <c r="EW58">
        <v>0</v>
      </c>
      <c r="EX58">
        <v>0</v>
      </c>
      <c r="EZ58">
        <v>5</v>
      </c>
      <c r="FC58">
        <v>1</v>
      </c>
      <c r="FD58">
        <v>18</v>
      </c>
      <c r="FF58">
        <v>2512.09</v>
      </c>
      <c r="FQ58">
        <v>0</v>
      </c>
      <c r="FR58">
        <f t="shared" si="80"/>
        <v>0</v>
      </c>
      <c r="FS58">
        <v>0</v>
      </c>
      <c r="FX58">
        <v>95</v>
      </c>
      <c r="FY58">
        <v>65</v>
      </c>
      <c r="GA58" t="s">
        <v>175</v>
      </c>
      <c r="GD58">
        <v>1</v>
      </c>
      <c r="GF58">
        <v>-368774596</v>
      </c>
      <c r="GG58">
        <v>1</v>
      </c>
      <c r="GH58">
        <v>3</v>
      </c>
      <c r="GI58">
        <v>4</v>
      </c>
      <c r="GJ58">
        <v>0</v>
      </c>
      <c r="GK58">
        <v>0</v>
      </c>
      <c r="GL58">
        <f t="shared" si="81"/>
        <v>0</v>
      </c>
      <c r="GM58">
        <f t="shared" si="82"/>
        <v>4257.79</v>
      </c>
      <c r="GN58">
        <f t="shared" si="83"/>
        <v>0</v>
      </c>
      <c r="GO58">
        <f t="shared" si="84"/>
        <v>4257.79</v>
      </c>
      <c r="GP58">
        <f t="shared" si="85"/>
        <v>0</v>
      </c>
      <c r="GR58">
        <v>1</v>
      </c>
      <c r="GS58">
        <v>1</v>
      </c>
      <c r="GT58">
        <v>0</v>
      </c>
      <c r="GU58" t="s">
        <v>3</v>
      </c>
      <c r="GV58">
        <f t="shared" si="86"/>
        <v>0</v>
      </c>
      <c r="GW58">
        <v>1</v>
      </c>
      <c r="GX58">
        <f t="shared" si="87"/>
        <v>0</v>
      </c>
      <c r="HA58">
        <v>0</v>
      </c>
      <c r="HB58">
        <v>0</v>
      </c>
      <c r="HC58">
        <f t="shared" si="88"/>
        <v>0</v>
      </c>
      <c r="IK58">
        <v>0</v>
      </c>
    </row>
    <row r="59" spans="1:245" x14ac:dyDescent="0.2">
      <c r="A59">
        <v>18</v>
      </c>
      <c r="B59">
        <v>1</v>
      </c>
      <c r="C59">
        <v>190</v>
      </c>
      <c r="E59" t="s">
        <v>176</v>
      </c>
      <c r="F59" t="s">
        <v>74</v>
      </c>
      <c r="G59" t="s">
        <v>177</v>
      </c>
      <c r="H59" t="s">
        <v>15</v>
      </c>
      <c r="I59">
        <f>I56*J59</f>
        <v>2</v>
      </c>
      <c r="J59">
        <v>0.33333333333333331</v>
      </c>
      <c r="O59">
        <f t="shared" si="57"/>
        <v>31200.09</v>
      </c>
      <c r="P59">
        <f t="shared" si="58"/>
        <v>31200.09</v>
      </c>
      <c r="Q59">
        <f t="shared" si="59"/>
        <v>0</v>
      </c>
      <c r="R59">
        <f t="shared" si="60"/>
        <v>0</v>
      </c>
      <c r="S59">
        <f t="shared" si="61"/>
        <v>0</v>
      </c>
      <c r="T59">
        <f t="shared" si="62"/>
        <v>0</v>
      </c>
      <c r="U59">
        <f t="shared" si="63"/>
        <v>0</v>
      </c>
      <c r="V59">
        <f t="shared" si="64"/>
        <v>0</v>
      </c>
      <c r="W59">
        <f t="shared" si="65"/>
        <v>0</v>
      </c>
      <c r="X59">
        <f t="shared" si="66"/>
        <v>0</v>
      </c>
      <c r="Y59">
        <f t="shared" si="67"/>
        <v>0</v>
      </c>
      <c r="AA59">
        <v>39682553</v>
      </c>
      <c r="AB59">
        <f t="shared" si="68"/>
        <v>2304.29</v>
      </c>
      <c r="AC59">
        <f t="shared" ref="AC59:AC76" si="91">ROUND((ES59),2)</f>
        <v>2304.29</v>
      </c>
      <c r="AD59">
        <f>ROUND((((ET59)-(EU59))+AE59),2)</f>
        <v>0</v>
      </c>
      <c r="AE59">
        <f t="shared" si="89"/>
        <v>0</v>
      </c>
      <c r="AF59">
        <f t="shared" si="89"/>
        <v>0</v>
      </c>
      <c r="AG59">
        <f t="shared" si="69"/>
        <v>0</v>
      </c>
      <c r="AH59">
        <f t="shared" si="90"/>
        <v>0</v>
      </c>
      <c r="AI59">
        <f t="shared" si="90"/>
        <v>0</v>
      </c>
      <c r="AJ59">
        <f t="shared" si="70"/>
        <v>0</v>
      </c>
      <c r="AK59">
        <v>2304.29</v>
      </c>
      <c r="AL59">
        <v>2304.29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95</v>
      </c>
      <c r="AU59">
        <v>65</v>
      </c>
      <c r="AV59">
        <v>1</v>
      </c>
      <c r="AW59">
        <v>1</v>
      </c>
      <c r="AZ59">
        <v>6.77</v>
      </c>
      <c r="BA59">
        <v>1</v>
      </c>
      <c r="BB59">
        <v>1</v>
      </c>
      <c r="BC59">
        <v>6.77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2</v>
      </c>
      <c r="BJ59" t="s">
        <v>3</v>
      </c>
      <c r="BM59">
        <v>108001</v>
      </c>
      <c r="BN59">
        <v>0</v>
      </c>
      <c r="BO59" t="s">
        <v>3</v>
      </c>
      <c r="BP59">
        <v>0</v>
      </c>
      <c r="BQ59">
        <v>3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1"/>
        <v>31200.09</v>
      </c>
      <c r="CQ59">
        <f t="shared" si="72"/>
        <v>15600.043299999999</v>
      </c>
      <c r="CR59">
        <f t="shared" si="73"/>
        <v>0</v>
      </c>
      <c r="CS59">
        <f t="shared" si="74"/>
        <v>0</v>
      </c>
      <c r="CT59">
        <f t="shared" si="75"/>
        <v>0</v>
      </c>
      <c r="CU59">
        <f t="shared" si="76"/>
        <v>0</v>
      </c>
      <c r="CV59">
        <f t="shared" si="77"/>
        <v>0</v>
      </c>
      <c r="CW59">
        <f t="shared" si="78"/>
        <v>0</v>
      </c>
      <c r="CX59">
        <f t="shared" si="79"/>
        <v>0</v>
      </c>
      <c r="CY59">
        <f t="shared" si="55"/>
        <v>0</v>
      </c>
      <c r="CZ59">
        <f t="shared" si="56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15</v>
      </c>
      <c r="DW59" t="s">
        <v>15</v>
      </c>
      <c r="DX59">
        <v>1</v>
      </c>
      <c r="EE59">
        <v>39174386</v>
      </c>
      <c r="EF59">
        <v>3</v>
      </c>
      <c r="EG59" t="s">
        <v>20</v>
      </c>
      <c r="EH59">
        <v>0</v>
      </c>
      <c r="EI59" t="s">
        <v>3</v>
      </c>
      <c r="EJ59">
        <v>2</v>
      </c>
      <c r="EK59">
        <v>108001</v>
      </c>
      <c r="EL59" t="s">
        <v>21</v>
      </c>
      <c r="EM59" t="s">
        <v>22</v>
      </c>
      <c r="EO59" t="s">
        <v>3</v>
      </c>
      <c r="EQ59">
        <v>0</v>
      </c>
      <c r="ER59">
        <v>15600.07</v>
      </c>
      <c r="ES59">
        <v>2304.29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1</v>
      </c>
      <c r="FD59">
        <v>18</v>
      </c>
      <c r="FF59">
        <v>18408.080000000002</v>
      </c>
      <c r="FQ59">
        <v>0</v>
      </c>
      <c r="FR59">
        <f t="shared" si="80"/>
        <v>0</v>
      </c>
      <c r="FS59">
        <v>0</v>
      </c>
      <c r="FX59">
        <v>95</v>
      </c>
      <c r="FY59">
        <v>65</v>
      </c>
      <c r="GA59" t="s">
        <v>178</v>
      </c>
      <c r="GD59">
        <v>1</v>
      </c>
      <c r="GF59">
        <v>143062644</v>
      </c>
      <c r="GG59">
        <v>1</v>
      </c>
      <c r="GH59">
        <v>3</v>
      </c>
      <c r="GI59">
        <v>4</v>
      </c>
      <c r="GJ59">
        <v>0</v>
      </c>
      <c r="GK59">
        <v>0</v>
      </c>
      <c r="GL59">
        <f t="shared" si="81"/>
        <v>0</v>
      </c>
      <c r="GM59">
        <f t="shared" si="82"/>
        <v>31200.09</v>
      </c>
      <c r="GN59">
        <f t="shared" si="83"/>
        <v>0</v>
      </c>
      <c r="GO59">
        <f t="shared" si="84"/>
        <v>31200.09</v>
      </c>
      <c r="GP59">
        <f t="shared" si="85"/>
        <v>0</v>
      </c>
      <c r="GR59">
        <v>1</v>
      </c>
      <c r="GS59">
        <v>1</v>
      </c>
      <c r="GT59">
        <v>0</v>
      </c>
      <c r="GU59" t="s">
        <v>3</v>
      </c>
      <c r="GV59">
        <f t="shared" si="86"/>
        <v>0</v>
      </c>
      <c r="GW59">
        <v>1</v>
      </c>
      <c r="GX59">
        <f t="shared" si="87"/>
        <v>0</v>
      </c>
      <c r="HA59">
        <v>0</v>
      </c>
      <c r="HB59">
        <v>0</v>
      </c>
      <c r="HC59">
        <f t="shared" si="88"/>
        <v>0</v>
      </c>
      <c r="IK59">
        <v>0</v>
      </c>
    </row>
    <row r="60" spans="1:245" x14ac:dyDescent="0.2">
      <c r="A60">
        <v>17</v>
      </c>
      <c r="B60">
        <v>1</v>
      </c>
      <c r="C60">
        <f>ROW(SmtRes!A199)</f>
        <v>199</v>
      </c>
      <c r="D60">
        <f>ROW(EtalonRes!A179)</f>
        <v>179</v>
      </c>
      <c r="E60" t="s">
        <v>179</v>
      </c>
      <c r="F60" t="s">
        <v>180</v>
      </c>
      <c r="G60" t="s">
        <v>181</v>
      </c>
      <c r="H60" t="s">
        <v>80</v>
      </c>
      <c r="I60">
        <f>ROUND(48/100,9)</f>
        <v>0.48</v>
      </c>
      <c r="J60">
        <v>0</v>
      </c>
      <c r="O60">
        <f t="shared" si="57"/>
        <v>2812.04</v>
      </c>
      <c r="P60">
        <f t="shared" si="58"/>
        <v>193.84</v>
      </c>
      <c r="Q60">
        <f t="shared" si="59"/>
        <v>62.36</v>
      </c>
      <c r="R60">
        <f t="shared" si="60"/>
        <v>8.81</v>
      </c>
      <c r="S60">
        <f t="shared" si="61"/>
        <v>2555.84</v>
      </c>
      <c r="T60">
        <f t="shared" si="62"/>
        <v>0</v>
      </c>
      <c r="U60">
        <f t="shared" si="63"/>
        <v>38.057040000000001</v>
      </c>
      <c r="V60">
        <f t="shared" si="64"/>
        <v>0.10368000000000001</v>
      </c>
      <c r="W60">
        <f t="shared" si="65"/>
        <v>0</v>
      </c>
      <c r="X60">
        <f t="shared" si="66"/>
        <v>2436.42</v>
      </c>
      <c r="Y60">
        <f t="shared" si="67"/>
        <v>1667.02</v>
      </c>
      <c r="AA60">
        <v>39682553</v>
      </c>
      <c r="AB60">
        <f t="shared" si="68"/>
        <v>865.35</v>
      </c>
      <c r="AC60">
        <f t="shared" si="91"/>
        <v>59.65</v>
      </c>
      <c r="AD60">
        <f>ROUND(((((ET60*1.35))-((EU60*1.35)))+AE60),2)</f>
        <v>19.190000000000001</v>
      </c>
      <c r="AE60">
        <f>ROUND(((EU60*1.35)),2)</f>
        <v>2.71</v>
      </c>
      <c r="AF60">
        <f>ROUND(((EV60*1.35)),2)</f>
        <v>786.51</v>
      </c>
      <c r="AG60">
        <f t="shared" si="69"/>
        <v>0</v>
      </c>
      <c r="AH60">
        <f>((EW60*1.35))</f>
        <v>79.285499999999999</v>
      </c>
      <c r="AI60">
        <f>((EX60*1.35))</f>
        <v>0.21600000000000003</v>
      </c>
      <c r="AJ60">
        <f t="shared" si="70"/>
        <v>0</v>
      </c>
      <c r="AK60">
        <v>656.47</v>
      </c>
      <c r="AL60">
        <v>59.65</v>
      </c>
      <c r="AM60">
        <v>14.22</v>
      </c>
      <c r="AN60">
        <v>2.0099999999999998</v>
      </c>
      <c r="AO60">
        <v>582.6</v>
      </c>
      <c r="AP60">
        <v>0</v>
      </c>
      <c r="AQ60">
        <v>58.73</v>
      </c>
      <c r="AR60">
        <v>0.16</v>
      </c>
      <c r="AS60">
        <v>0</v>
      </c>
      <c r="AT60">
        <v>95</v>
      </c>
      <c r="AU60">
        <v>65</v>
      </c>
      <c r="AV60">
        <v>1</v>
      </c>
      <c r="AW60">
        <v>1</v>
      </c>
      <c r="AZ60">
        <v>6.77</v>
      </c>
      <c r="BA60">
        <v>6.77</v>
      </c>
      <c r="BB60">
        <v>6.77</v>
      </c>
      <c r="BC60">
        <v>6.77</v>
      </c>
      <c r="BD60" t="s">
        <v>3</v>
      </c>
      <c r="BE60" t="s">
        <v>3</v>
      </c>
      <c r="BF60" t="s">
        <v>3</v>
      </c>
      <c r="BG60" t="s">
        <v>3</v>
      </c>
      <c r="BH60">
        <v>0</v>
      </c>
      <c r="BI60">
        <v>2</v>
      </c>
      <c r="BJ60" t="s">
        <v>182</v>
      </c>
      <c r="BM60">
        <v>108001</v>
      </c>
      <c r="BN60">
        <v>0</v>
      </c>
      <c r="BO60" t="s">
        <v>3</v>
      </c>
      <c r="BP60">
        <v>0</v>
      </c>
      <c r="BQ60">
        <v>3</v>
      </c>
      <c r="BR60">
        <v>0</v>
      </c>
      <c r="BS60">
        <v>6.77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95</v>
      </c>
      <c r="CA60">
        <v>65</v>
      </c>
      <c r="CE60">
        <v>0</v>
      </c>
      <c r="CF60">
        <v>0</v>
      </c>
      <c r="CG60">
        <v>0</v>
      </c>
      <c r="CM60">
        <v>0</v>
      </c>
      <c r="CN60" t="s">
        <v>523</v>
      </c>
      <c r="CO60">
        <v>0</v>
      </c>
      <c r="CP60">
        <f t="shared" si="71"/>
        <v>2812.04</v>
      </c>
      <c r="CQ60">
        <f t="shared" si="72"/>
        <v>403.83049999999997</v>
      </c>
      <c r="CR60">
        <f t="shared" si="73"/>
        <v>129.91630000000001</v>
      </c>
      <c r="CS60">
        <f t="shared" si="74"/>
        <v>18.346699999999998</v>
      </c>
      <c r="CT60">
        <f t="shared" si="75"/>
        <v>5324.6726999999992</v>
      </c>
      <c r="CU60">
        <f t="shared" si="76"/>
        <v>0</v>
      </c>
      <c r="CV60">
        <f t="shared" si="77"/>
        <v>79.285499999999999</v>
      </c>
      <c r="CW60">
        <f t="shared" si="78"/>
        <v>0.21600000000000003</v>
      </c>
      <c r="CX60">
        <f t="shared" si="79"/>
        <v>0</v>
      </c>
      <c r="CY60">
        <f t="shared" si="55"/>
        <v>2436.4175</v>
      </c>
      <c r="CZ60">
        <f t="shared" si="56"/>
        <v>1667.0225</v>
      </c>
      <c r="DC60" t="s">
        <v>3</v>
      </c>
      <c r="DD60" t="s">
        <v>3</v>
      </c>
      <c r="DE60" t="s">
        <v>49</v>
      </c>
      <c r="DF60" t="s">
        <v>49</v>
      </c>
      <c r="DG60" t="s">
        <v>49</v>
      </c>
      <c r="DH60" t="s">
        <v>3</v>
      </c>
      <c r="DI60" t="s">
        <v>49</v>
      </c>
      <c r="DJ60" t="s">
        <v>49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80</v>
      </c>
      <c r="DW60" t="s">
        <v>80</v>
      </c>
      <c r="DX60">
        <v>1</v>
      </c>
      <c r="EE60">
        <v>39174386</v>
      </c>
      <c r="EF60">
        <v>3</v>
      </c>
      <c r="EG60" t="s">
        <v>20</v>
      </c>
      <c r="EH60">
        <v>0</v>
      </c>
      <c r="EI60" t="s">
        <v>3</v>
      </c>
      <c r="EJ60">
        <v>2</v>
      </c>
      <c r="EK60">
        <v>108001</v>
      </c>
      <c r="EL60" t="s">
        <v>21</v>
      </c>
      <c r="EM60" t="s">
        <v>22</v>
      </c>
      <c r="EO60" t="s">
        <v>50</v>
      </c>
      <c r="EQ60">
        <v>0</v>
      </c>
      <c r="ER60">
        <v>656.47</v>
      </c>
      <c r="ES60">
        <v>59.65</v>
      </c>
      <c r="ET60">
        <v>14.22</v>
      </c>
      <c r="EU60">
        <v>2.0099999999999998</v>
      </c>
      <c r="EV60">
        <v>582.6</v>
      </c>
      <c r="EW60">
        <v>58.73</v>
      </c>
      <c r="EX60">
        <v>0.16</v>
      </c>
      <c r="EY60">
        <v>0</v>
      </c>
      <c r="FQ60">
        <v>0</v>
      </c>
      <c r="FR60">
        <f t="shared" si="80"/>
        <v>0</v>
      </c>
      <c r="FS60">
        <v>0</v>
      </c>
      <c r="FX60">
        <v>95</v>
      </c>
      <c r="FY60">
        <v>65</v>
      </c>
      <c r="GA60" t="s">
        <v>3</v>
      </c>
      <c r="GD60">
        <v>1</v>
      </c>
      <c r="GF60">
        <v>-1754545305</v>
      </c>
      <c r="GG60">
        <v>1</v>
      </c>
      <c r="GH60">
        <v>1</v>
      </c>
      <c r="GI60">
        <v>4</v>
      </c>
      <c r="GJ60">
        <v>0</v>
      </c>
      <c r="GK60">
        <v>0</v>
      </c>
      <c r="GL60">
        <f t="shared" si="81"/>
        <v>0</v>
      </c>
      <c r="GM60">
        <f t="shared" si="82"/>
        <v>6915.48</v>
      </c>
      <c r="GN60">
        <f t="shared" si="83"/>
        <v>0</v>
      </c>
      <c r="GO60">
        <f t="shared" si="84"/>
        <v>6915.48</v>
      </c>
      <c r="GP60">
        <f t="shared" si="85"/>
        <v>0</v>
      </c>
      <c r="GR60">
        <v>0</v>
      </c>
      <c r="GS60">
        <v>3</v>
      </c>
      <c r="GT60">
        <v>0</v>
      </c>
      <c r="GU60" t="s">
        <v>3</v>
      </c>
      <c r="GV60">
        <f t="shared" si="86"/>
        <v>0</v>
      </c>
      <c r="GW60">
        <v>1</v>
      </c>
      <c r="GX60">
        <f t="shared" si="87"/>
        <v>0</v>
      </c>
      <c r="HA60">
        <v>0</v>
      </c>
      <c r="HB60">
        <v>0</v>
      </c>
      <c r="HC60">
        <f t="shared" si="88"/>
        <v>0</v>
      </c>
      <c r="IK60">
        <v>0</v>
      </c>
    </row>
    <row r="61" spans="1:245" x14ac:dyDescent="0.2">
      <c r="A61">
        <v>18</v>
      </c>
      <c r="B61">
        <v>1</v>
      </c>
      <c r="C61">
        <v>199</v>
      </c>
      <c r="E61" t="s">
        <v>183</v>
      </c>
      <c r="F61" t="s">
        <v>74</v>
      </c>
      <c r="G61" t="s">
        <v>184</v>
      </c>
      <c r="H61" t="s">
        <v>15</v>
      </c>
      <c r="I61">
        <f>I60*J61</f>
        <v>48</v>
      </c>
      <c r="J61">
        <v>100</v>
      </c>
      <c r="O61">
        <f t="shared" si="57"/>
        <v>52880.74</v>
      </c>
      <c r="P61">
        <f t="shared" si="58"/>
        <v>52880.74</v>
      </c>
      <c r="Q61">
        <f t="shared" si="59"/>
        <v>0</v>
      </c>
      <c r="R61">
        <f t="shared" si="60"/>
        <v>0</v>
      </c>
      <c r="S61">
        <f t="shared" si="61"/>
        <v>0</v>
      </c>
      <c r="T61">
        <f t="shared" si="62"/>
        <v>0</v>
      </c>
      <c r="U61">
        <f t="shared" si="63"/>
        <v>0</v>
      </c>
      <c r="V61">
        <f t="shared" si="64"/>
        <v>0</v>
      </c>
      <c r="W61">
        <f t="shared" si="65"/>
        <v>0</v>
      </c>
      <c r="X61">
        <f t="shared" si="66"/>
        <v>0</v>
      </c>
      <c r="Y61">
        <f t="shared" si="67"/>
        <v>0</v>
      </c>
      <c r="AA61">
        <v>39682553</v>
      </c>
      <c r="AB61">
        <f t="shared" si="68"/>
        <v>162.72999999999999</v>
      </c>
      <c r="AC61">
        <f t="shared" si="91"/>
        <v>162.72999999999999</v>
      </c>
      <c r="AD61">
        <f>ROUND((((ET61)-(EU61))+AE61),2)</f>
        <v>0</v>
      </c>
      <c r="AE61">
        <f>ROUND((EU61),2)</f>
        <v>0</v>
      </c>
      <c r="AF61">
        <f>ROUND((EV61),2)</f>
        <v>0</v>
      </c>
      <c r="AG61">
        <f t="shared" si="69"/>
        <v>0</v>
      </c>
      <c r="AH61">
        <f>(EW61)</f>
        <v>0</v>
      </c>
      <c r="AI61">
        <f>(EX61)</f>
        <v>0</v>
      </c>
      <c r="AJ61">
        <f t="shared" si="70"/>
        <v>0</v>
      </c>
      <c r="AK61">
        <v>162.72999999999999</v>
      </c>
      <c r="AL61">
        <v>162.72999999999999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95</v>
      </c>
      <c r="AU61">
        <v>65</v>
      </c>
      <c r="AV61">
        <v>1</v>
      </c>
      <c r="AW61">
        <v>1</v>
      </c>
      <c r="AZ61">
        <v>6.77</v>
      </c>
      <c r="BA61">
        <v>1</v>
      </c>
      <c r="BB61">
        <v>1</v>
      </c>
      <c r="BC61">
        <v>6.77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2</v>
      </c>
      <c r="BJ61" t="s">
        <v>3</v>
      </c>
      <c r="BM61">
        <v>108001</v>
      </c>
      <c r="BN61">
        <v>0</v>
      </c>
      <c r="BO61" t="s">
        <v>3</v>
      </c>
      <c r="BP61">
        <v>0</v>
      </c>
      <c r="BQ61">
        <v>3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95</v>
      </c>
      <c r="CA61">
        <v>65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1"/>
        <v>52880.74</v>
      </c>
      <c r="CQ61">
        <f t="shared" si="72"/>
        <v>1101.6820999999998</v>
      </c>
      <c r="CR61">
        <f t="shared" si="73"/>
        <v>0</v>
      </c>
      <c r="CS61">
        <f t="shared" si="74"/>
        <v>0</v>
      </c>
      <c r="CT61">
        <f t="shared" si="75"/>
        <v>0</v>
      </c>
      <c r="CU61">
        <f t="shared" si="76"/>
        <v>0</v>
      </c>
      <c r="CV61">
        <f t="shared" si="77"/>
        <v>0</v>
      </c>
      <c r="CW61">
        <f t="shared" si="78"/>
        <v>0</v>
      </c>
      <c r="CX61">
        <f t="shared" si="79"/>
        <v>0</v>
      </c>
      <c r="CY61">
        <f t="shared" si="55"/>
        <v>0</v>
      </c>
      <c r="CZ61">
        <f t="shared" si="56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15</v>
      </c>
      <c r="DW61" t="s">
        <v>15</v>
      </c>
      <c r="DX61">
        <v>1</v>
      </c>
      <c r="EE61">
        <v>39174386</v>
      </c>
      <c r="EF61">
        <v>3</v>
      </c>
      <c r="EG61" t="s">
        <v>20</v>
      </c>
      <c r="EH61">
        <v>0</v>
      </c>
      <c r="EI61" t="s">
        <v>3</v>
      </c>
      <c r="EJ61">
        <v>2</v>
      </c>
      <c r="EK61">
        <v>108001</v>
      </c>
      <c r="EL61" t="s">
        <v>21</v>
      </c>
      <c r="EM61" t="s">
        <v>22</v>
      </c>
      <c r="EO61" t="s">
        <v>3</v>
      </c>
      <c r="EQ61">
        <v>0</v>
      </c>
      <c r="ER61">
        <v>162.72999999999999</v>
      </c>
      <c r="ES61">
        <v>162.72999999999999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1</v>
      </c>
      <c r="FD61">
        <v>18</v>
      </c>
      <c r="FF61">
        <v>1300</v>
      </c>
      <c r="FQ61">
        <v>0</v>
      </c>
      <c r="FR61">
        <f t="shared" si="80"/>
        <v>0</v>
      </c>
      <c r="FS61">
        <v>0</v>
      </c>
      <c r="FX61">
        <v>95</v>
      </c>
      <c r="FY61">
        <v>65</v>
      </c>
      <c r="GA61" t="s">
        <v>185</v>
      </c>
      <c r="GD61">
        <v>1</v>
      </c>
      <c r="GF61">
        <v>-1451347566</v>
      </c>
      <c r="GG61">
        <v>1</v>
      </c>
      <c r="GH61">
        <v>3</v>
      </c>
      <c r="GI61">
        <v>4</v>
      </c>
      <c r="GJ61">
        <v>0</v>
      </c>
      <c r="GK61">
        <v>0</v>
      </c>
      <c r="GL61">
        <f t="shared" si="81"/>
        <v>0</v>
      </c>
      <c r="GM61">
        <f t="shared" si="82"/>
        <v>52880.74</v>
      </c>
      <c r="GN61">
        <f t="shared" si="83"/>
        <v>0</v>
      </c>
      <c r="GO61">
        <f t="shared" si="84"/>
        <v>52880.74</v>
      </c>
      <c r="GP61">
        <f t="shared" si="85"/>
        <v>0</v>
      </c>
      <c r="GR61">
        <v>1</v>
      </c>
      <c r="GS61">
        <v>1</v>
      </c>
      <c r="GT61">
        <v>0</v>
      </c>
      <c r="GU61" t="s">
        <v>3</v>
      </c>
      <c r="GV61">
        <f t="shared" si="86"/>
        <v>0</v>
      </c>
      <c r="GW61">
        <v>1</v>
      </c>
      <c r="GX61">
        <f t="shared" si="87"/>
        <v>0</v>
      </c>
      <c r="HA61">
        <v>0</v>
      </c>
      <c r="HB61">
        <v>0</v>
      </c>
      <c r="HC61">
        <f t="shared" si="88"/>
        <v>0</v>
      </c>
      <c r="IK61">
        <v>0</v>
      </c>
    </row>
    <row r="62" spans="1:245" x14ac:dyDescent="0.2">
      <c r="A62">
        <v>17</v>
      </c>
      <c r="B62">
        <v>1</v>
      </c>
      <c r="C62">
        <f>ROW(SmtRes!A212)</f>
        <v>212</v>
      </c>
      <c r="D62">
        <f>ROW(EtalonRes!A190)</f>
        <v>190</v>
      </c>
      <c r="E62" t="s">
        <v>186</v>
      </c>
      <c r="F62" t="s">
        <v>187</v>
      </c>
      <c r="G62" t="s">
        <v>188</v>
      </c>
      <c r="H62" t="s">
        <v>70</v>
      </c>
      <c r="I62">
        <f>ROUND(845/100,9)</f>
        <v>8.4499999999999993</v>
      </c>
      <c r="J62">
        <v>0</v>
      </c>
      <c r="O62">
        <f t="shared" si="57"/>
        <v>16382.22</v>
      </c>
      <c r="P62">
        <f t="shared" si="58"/>
        <v>2060.58</v>
      </c>
      <c r="Q62">
        <f t="shared" si="59"/>
        <v>3823.68</v>
      </c>
      <c r="R62">
        <f t="shared" si="60"/>
        <v>387.86</v>
      </c>
      <c r="S62">
        <f t="shared" si="61"/>
        <v>10497.96</v>
      </c>
      <c r="T62">
        <f t="shared" si="62"/>
        <v>0</v>
      </c>
      <c r="U62">
        <f t="shared" si="63"/>
        <v>161.18797499999999</v>
      </c>
      <c r="V62">
        <f t="shared" si="64"/>
        <v>4.5629999999999997</v>
      </c>
      <c r="W62">
        <f t="shared" si="65"/>
        <v>0</v>
      </c>
      <c r="X62">
        <f t="shared" si="66"/>
        <v>10341.530000000001</v>
      </c>
      <c r="Y62">
        <f t="shared" si="67"/>
        <v>7075.78</v>
      </c>
      <c r="AA62">
        <v>39682553</v>
      </c>
      <c r="AB62">
        <f t="shared" si="68"/>
        <v>286.37</v>
      </c>
      <c r="AC62">
        <f t="shared" si="91"/>
        <v>36.020000000000003</v>
      </c>
      <c r="AD62">
        <f>ROUND(((((ET62*1.35))-((EU62*1.35)))+AE62),2)</f>
        <v>66.84</v>
      </c>
      <c r="AE62">
        <f>ROUND(((EU62*1.35)),2)</f>
        <v>6.78</v>
      </c>
      <c r="AF62">
        <f>ROUND(((EV62*1.35)),2)</f>
        <v>183.51</v>
      </c>
      <c r="AG62">
        <f t="shared" si="69"/>
        <v>0</v>
      </c>
      <c r="AH62">
        <f>((EW62*1.35))</f>
        <v>19.075500000000002</v>
      </c>
      <c r="AI62">
        <f>((EX62*1.35))</f>
        <v>0.54</v>
      </c>
      <c r="AJ62">
        <f t="shared" si="70"/>
        <v>0</v>
      </c>
      <c r="AK62">
        <v>221.46</v>
      </c>
      <c r="AL62">
        <v>36.020000000000003</v>
      </c>
      <c r="AM62">
        <v>49.51</v>
      </c>
      <c r="AN62">
        <v>5.0199999999999996</v>
      </c>
      <c r="AO62">
        <v>135.93</v>
      </c>
      <c r="AP62">
        <v>0</v>
      </c>
      <c r="AQ62">
        <v>14.13</v>
      </c>
      <c r="AR62">
        <v>0.4</v>
      </c>
      <c r="AS62">
        <v>0</v>
      </c>
      <c r="AT62">
        <v>95</v>
      </c>
      <c r="AU62">
        <v>65</v>
      </c>
      <c r="AV62">
        <v>1</v>
      </c>
      <c r="AW62">
        <v>1</v>
      </c>
      <c r="AZ62">
        <v>6.77</v>
      </c>
      <c r="BA62">
        <v>6.77</v>
      </c>
      <c r="BB62">
        <v>6.77</v>
      </c>
      <c r="BC62">
        <v>6.77</v>
      </c>
      <c r="BD62" t="s">
        <v>3</v>
      </c>
      <c r="BE62" t="s">
        <v>3</v>
      </c>
      <c r="BF62" t="s">
        <v>3</v>
      </c>
      <c r="BG62" t="s">
        <v>3</v>
      </c>
      <c r="BH62">
        <v>0</v>
      </c>
      <c r="BI62">
        <v>2</v>
      </c>
      <c r="BJ62" t="s">
        <v>189</v>
      </c>
      <c r="BM62">
        <v>108001</v>
      </c>
      <c r="BN62">
        <v>0</v>
      </c>
      <c r="BO62" t="s">
        <v>3</v>
      </c>
      <c r="BP62">
        <v>0</v>
      </c>
      <c r="BQ62">
        <v>3</v>
      </c>
      <c r="BR62">
        <v>0</v>
      </c>
      <c r="BS62">
        <v>6.77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95</v>
      </c>
      <c r="CA62">
        <v>65</v>
      </c>
      <c r="CE62">
        <v>0</v>
      </c>
      <c r="CF62">
        <v>0</v>
      </c>
      <c r="CG62">
        <v>0</v>
      </c>
      <c r="CM62">
        <v>0</v>
      </c>
      <c r="CN62" t="s">
        <v>523</v>
      </c>
      <c r="CO62">
        <v>0</v>
      </c>
      <c r="CP62">
        <f t="shared" si="71"/>
        <v>16382.22</v>
      </c>
      <c r="CQ62">
        <f t="shared" si="72"/>
        <v>243.8554</v>
      </c>
      <c r="CR62">
        <f t="shared" si="73"/>
        <v>452.5068</v>
      </c>
      <c r="CS62">
        <f t="shared" si="74"/>
        <v>45.900599999999997</v>
      </c>
      <c r="CT62">
        <f t="shared" si="75"/>
        <v>1242.3626999999999</v>
      </c>
      <c r="CU62">
        <f t="shared" si="76"/>
        <v>0</v>
      </c>
      <c r="CV62">
        <f t="shared" si="77"/>
        <v>19.075500000000002</v>
      </c>
      <c r="CW62">
        <f t="shared" si="78"/>
        <v>0.54</v>
      </c>
      <c r="CX62">
        <f t="shared" si="79"/>
        <v>0</v>
      </c>
      <c r="CY62">
        <f t="shared" si="55"/>
        <v>10341.529</v>
      </c>
      <c r="CZ62">
        <f t="shared" si="56"/>
        <v>7075.7829999999994</v>
      </c>
      <c r="DC62" t="s">
        <v>3</v>
      </c>
      <c r="DD62" t="s">
        <v>3</v>
      </c>
      <c r="DE62" t="s">
        <v>49</v>
      </c>
      <c r="DF62" t="s">
        <v>49</v>
      </c>
      <c r="DG62" t="s">
        <v>49</v>
      </c>
      <c r="DH62" t="s">
        <v>3</v>
      </c>
      <c r="DI62" t="s">
        <v>49</v>
      </c>
      <c r="DJ62" t="s">
        <v>49</v>
      </c>
      <c r="DK62" t="s">
        <v>3</v>
      </c>
      <c r="DL62" t="s">
        <v>3</v>
      </c>
      <c r="DM62" t="s">
        <v>3</v>
      </c>
      <c r="DN62">
        <v>0</v>
      </c>
      <c r="DO62">
        <v>0</v>
      </c>
      <c r="DP62">
        <v>1</v>
      </c>
      <c r="DQ62">
        <v>1</v>
      </c>
      <c r="DU62">
        <v>1003</v>
      </c>
      <c r="DV62" t="s">
        <v>70</v>
      </c>
      <c r="DW62" t="s">
        <v>70</v>
      </c>
      <c r="DX62">
        <v>100</v>
      </c>
      <c r="EE62">
        <v>39174386</v>
      </c>
      <c r="EF62">
        <v>3</v>
      </c>
      <c r="EG62" t="s">
        <v>20</v>
      </c>
      <c r="EH62">
        <v>0</v>
      </c>
      <c r="EI62" t="s">
        <v>3</v>
      </c>
      <c r="EJ62">
        <v>2</v>
      </c>
      <c r="EK62">
        <v>108001</v>
      </c>
      <c r="EL62" t="s">
        <v>21</v>
      </c>
      <c r="EM62" t="s">
        <v>22</v>
      </c>
      <c r="EO62" t="s">
        <v>50</v>
      </c>
      <c r="EQ62">
        <v>0</v>
      </c>
      <c r="ER62">
        <v>221.46</v>
      </c>
      <c r="ES62">
        <v>36.020000000000003</v>
      </c>
      <c r="ET62">
        <v>49.51</v>
      </c>
      <c r="EU62">
        <v>5.0199999999999996</v>
      </c>
      <c r="EV62">
        <v>135.93</v>
      </c>
      <c r="EW62">
        <v>14.13</v>
      </c>
      <c r="EX62">
        <v>0.4</v>
      </c>
      <c r="EY62">
        <v>0</v>
      </c>
      <c r="FQ62">
        <v>0</v>
      </c>
      <c r="FR62">
        <f t="shared" si="80"/>
        <v>0</v>
      </c>
      <c r="FS62">
        <v>0</v>
      </c>
      <c r="FX62">
        <v>95</v>
      </c>
      <c r="FY62">
        <v>65</v>
      </c>
      <c r="GA62" t="s">
        <v>3</v>
      </c>
      <c r="GD62">
        <v>1</v>
      </c>
      <c r="GF62">
        <v>96787645</v>
      </c>
      <c r="GG62">
        <v>1</v>
      </c>
      <c r="GH62">
        <v>1</v>
      </c>
      <c r="GI62">
        <v>4</v>
      </c>
      <c r="GJ62">
        <v>0</v>
      </c>
      <c r="GK62">
        <v>0</v>
      </c>
      <c r="GL62">
        <f t="shared" si="81"/>
        <v>0</v>
      </c>
      <c r="GM62">
        <f t="shared" si="82"/>
        <v>33799.53</v>
      </c>
      <c r="GN62">
        <f t="shared" si="83"/>
        <v>0</v>
      </c>
      <c r="GO62">
        <f t="shared" si="84"/>
        <v>33799.53</v>
      </c>
      <c r="GP62">
        <f t="shared" si="85"/>
        <v>0</v>
      </c>
      <c r="GR62">
        <v>0</v>
      </c>
      <c r="GS62">
        <v>3</v>
      </c>
      <c r="GT62">
        <v>0</v>
      </c>
      <c r="GU62" t="s">
        <v>3</v>
      </c>
      <c r="GV62">
        <f t="shared" si="86"/>
        <v>0</v>
      </c>
      <c r="GW62">
        <v>1</v>
      </c>
      <c r="GX62">
        <f t="shared" si="87"/>
        <v>0</v>
      </c>
      <c r="HA62">
        <v>0</v>
      </c>
      <c r="HB62">
        <v>0</v>
      </c>
      <c r="HC62">
        <f t="shared" si="88"/>
        <v>0</v>
      </c>
      <c r="IK62">
        <v>0</v>
      </c>
    </row>
    <row r="63" spans="1:245" x14ac:dyDescent="0.2">
      <c r="A63">
        <v>18</v>
      </c>
      <c r="B63">
        <v>1</v>
      </c>
      <c r="C63">
        <v>211</v>
      </c>
      <c r="E63" t="s">
        <v>190</v>
      </c>
      <c r="F63" t="s">
        <v>74</v>
      </c>
      <c r="G63" t="s">
        <v>191</v>
      </c>
      <c r="H63" t="s">
        <v>47</v>
      </c>
      <c r="I63">
        <f>I62*J63</f>
        <v>112.2</v>
      </c>
      <c r="J63">
        <v>13.278106508875741</v>
      </c>
      <c r="O63">
        <f t="shared" si="57"/>
        <v>74181.95</v>
      </c>
      <c r="P63">
        <f t="shared" si="58"/>
        <v>74181.95</v>
      </c>
      <c r="Q63">
        <f t="shared" si="59"/>
        <v>0</v>
      </c>
      <c r="R63">
        <f t="shared" si="60"/>
        <v>0</v>
      </c>
      <c r="S63">
        <f t="shared" si="61"/>
        <v>0</v>
      </c>
      <c r="T63">
        <f t="shared" si="62"/>
        <v>0</v>
      </c>
      <c r="U63">
        <f t="shared" si="63"/>
        <v>0</v>
      </c>
      <c r="V63">
        <f t="shared" si="64"/>
        <v>0</v>
      </c>
      <c r="W63">
        <f t="shared" si="65"/>
        <v>0</v>
      </c>
      <c r="X63">
        <f t="shared" si="66"/>
        <v>0</v>
      </c>
      <c r="Y63">
        <f t="shared" si="67"/>
        <v>0</v>
      </c>
      <c r="AA63">
        <v>39682553</v>
      </c>
      <c r="AB63">
        <f t="shared" si="68"/>
        <v>97.66</v>
      </c>
      <c r="AC63">
        <f t="shared" si="91"/>
        <v>97.66</v>
      </c>
      <c r="AD63">
        <f>ROUND((((ET63)-(EU63))+AE63),2)</f>
        <v>0</v>
      </c>
      <c r="AE63">
        <f>ROUND((EU63),2)</f>
        <v>0</v>
      </c>
      <c r="AF63">
        <f>ROUND((EV63),2)</f>
        <v>0</v>
      </c>
      <c r="AG63">
        <f t="shared" si="69"/>
        <v>0</v>
      </c>
      <c r="AH63">
        <f>(EW63)</f>
        <v>0</v>
      </c>
      <c r="AI63">
        <f>(EX63)</f>
        <v>0</v>
      </c>
      <c r="AJ63">
        <f t="shared" si="70"/>
        <v>0</v>
      </c>
      <c r="AK63">
        <v>97.66</v>
      </c>
      <c r="AL63">
        <v>97.66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95</v>
      </c>
      <c r="AU63">
        <v>65</v>
      </c>
      <c r="AV63">
        <v>1</v>
      </c>
      <c r="AW63">
        <v>1</v>
      </c>
      <c r="AZ63">
        <v>6.77</v>
      </c>
      <c r="BA63">
        <v>1</v>
      </c>
      <c r="BB63">
        <v>1</v>
      </c>
      <c r="BC63">
        <v>6.77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2</v>
      </c>
      <c r="BJ63" t="s">
        <v>3</v>
      </c>
      <c r="BM63">
        <v>108001</v>
      </c>
      <c r="BN63">
        <v>0</v>
      </c>
      <c r="BO63" t="s">
        <v>3</v>
      </c>
      <c r="BP63">
        <v>0</v>
      </c>
      <c r="BQ63">
        <v>3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95</v>
      </c>
      <c r="CA63">
        <v>65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1"/>
        <v>74181.95</v>
      </c>
      <c r="CQ63">
        <f t="shared" si="72"/>
        <v>661.15819999999997</v>
      </c>
      <c r="CR63">
        <f t="shared" si="73"/>
        <v>0</v>
      </c>
      <c r="CS63">
        <f t="shared" si="74"/>
        <v>0</v>
      </c>
      <c r="CT63">
        <f t="shared" si="75"/>
        <v>0</v>
      </c>
      <c r="CU63">
        <f t="shared" si="76"/>
        <v>0</v>
      </c>
      <c r="CV63">
        <f t="shared" si="77"/>
        <v>0</v>
      </c>
      <c r="CW63">
        <f t="shared" si="78"/>
        <v>0</v>
      </c>
      <c r="CX63">
        <f t="shared" si="79"/>
        <v>0</v>
      </c>
      <c r="CY63">
        <f t="shared" si="55"/>
        <v>0</v>
      </c>
      <c r="CZ63">
        <f t="shared" si="56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1003</v>
      </c>
      <c r="DV63" t="s">
        <v>47</v>
      </c>
      <c r="DW63" t="s">
        <v>47</v>
      </c>
      <c r="DX63">
        <v>1</v>
      </c>
      <c r="EE63">
        <v>39174386</v>
      </c>
      <c r="EF63">
        <v>3</v>
      </c>
      <c r="EG63" t="s">
        <v>20</v>
      </c>
      <c r="EH63">
        <v>0</v>
      </c>
      <c r="EI63" t="s">
        <v>3</v>
      </c>
      <c r="EJ63">
        <v>2</v>
      </c>
      <c r="EK63">
        <v>108001</v>
      </c>
      <c r="EL63" t="s">
        <v>21</v>
      </c>
      <c r="EM63" t="s">
        <v>22</v>
      </c>
      <c r="EO63" t="s">
        <v>3</v>
      </c>
      <c r="EQ63">
        <v>0</v>
      </c>
      <c r="ER63">
        <v>97.66</v>
      </c>
      <c r="ES63">
        <v>97.66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1</v>
      </c>
      <c r="FD63">
        <v>18</v>
      </c>
      <c r="FF63">
        <v>780.14</v>
      </c>
      <c r="FQ63">
        <v>0</v>
      </c>
      <c r="FR63">
        <f t="shared" si="80"/>
        <v>0</v>
      </c>
      <c r="FS63">
        <v>0</v>
      </c>
      <c r="FX63">
        <v>95</v>
      </c>
      <c r="FY63">
        <v>65</v>
      </c>
      <c r="GA63" t="s">
        <v>192</v>
      </c>
      <c r="GD63">
        <v>1</v>
      </c>
      <c r="GF63">
        <v>2090179415</v>
      </c>
      <c r="GG63">
        <v>1</v>
      </c>
      <c r="GH63">
        <v>3</v>
      </c>
      <c r="GI63">
        <v>4</v>
      </c>
      <c r="GJ63">
        <v>0</v>
      </c>
      <c r="GK63">
        <v>0</v>
      </c>
      <c r="GL63">
        <f t="shared" si="81"/>
        <v>0</v>
      </c>
      <c r="GM63">
        <f t="shared" si="82"/>
        <v>74181.95</v>
      </c>
      <c r="GN63">
        <f t="shared" si="83"/>
        <v>0</v>
      </c>
      <c r="GO63">
        <f t="shared" si="84"/>
        <v>74181.95</v>
      </c>
      <c r="GP63">
        <f t="shared" si="85"/>
        <v>0</v>
      </c>
      <c r="GR63">
        <v>1</v>
      </c>
      <c r="GS63">
        <v>1</v>
      </c>
      <c r="GT63">
        <v>0</v>
      </c>
      <c r="GU63" t="s">
        <v>3</v>
      </c>
      <c r="GV63">
        <f t="shared" si="86"/>
        <v>0</v>
      </c>
      <c r="GW63">
        <v>1</v>
      </c>
      <c r="GX63">
        <f t="shared" si="87"/>
        <v>0</v>
      </c>
      <c r="HA63">
        <v>0</v>
      </c>
      <c r="HB63">
        <v>0</v>
      </c>
      <c r="HC63">
        <f t="shared" si="88"/>
        <v>0</v>
      </c>
      <c r="IK63">
        <v>0</v>
      </c>
    </row>
    <row r="64" spans="1:245" x14ac:dyDescent="0.2">
      <c r="A64">
        <v>18</v>
      </c>
      <c r="B64">
        <v>1</v>
      </c>
      <c r="C64">
        <v>212</v>
      </c>
      <c r="E64" t="s">
        <v>193</v>
      </c>
      <c r="F64" t="s">
        <v>194</v>
      </c>
      <c r="G64" t="s">
        <v>195</v>
      </c>
      <c r="H64" t="s">
        <v>47</v>
      </c>
      <c r="I64">
        <f>I62*J64</f>
        <v>747.66</v>
      </c>
      <c r="J64">
        <v>88.480473372781063</v>
      </c>
      <c r="O64">
        <f t="shared" si="57"/>
        <v>203681.13</v>
      </c>
      <c r="P64">
        <f t="shared" si="58"/>
        <v>203681.13</v>
      </c>
      <c r="Q64">
        <f t="shared" si="59"/>
        <v>0</v>
      </c>
      <c r="R64">
        <f t="shared" si="60"/>
        <v>0</v>
      </c>
      <c r="S64">
        <f t="shared" si="61"/>
        <v>0</v>
      </c>
      <c r="T64">
        <f t="shared" si="62"/>
        <v>0</v>
      </c>
      <c r="U64">
        <f t="shared" si="63"/>
        <v>0</v>
      </c>
      <c r="V64">
        <f t="shared" si="64"/>
        <v>0</v>
      </c>
      <c r="W64">
        <f t="shared" si="65"/>
        <v>0</v>
      </c>
      <c r="X64">
        <f t="shared" si="66"/>
        <v>0</v>
      </c>
      <c r="Y64">
        <f t="shared" si="67"/>
        <v>0</v>
      </c>
      <c r="AA64">
        <v>39682553</v>
      </c>
      <c r="AB64">
        <f t="shared" si="68"/>
        <v>40.24</v>
      </c>
      <c r="AC64">
        <f t="shared" si="91"/>
        <v>40.24</v>
      </c>
      <c r="AD64">
        <f>ROUND((((ET64)-(EU64))+AE64),2)</f>
        <v>0</v>
      </c>
      <c r="AE64">
        <f>ROUND((EU64),2)</f>
        <v>0</v>
      </c>
      <c r="AF64">
        <f>ROUND((EV64),2)</f>
        <v>0</v>
      </c>
      <c r="AG64">
        <f t="shared" si="69"/>
        <v>0</v>
      </c>
      <c r="AH64">
        <f>(EW64)</f>
        <v>0</v>
      </c>
      <c r="AI64">
        <f>(EX64)</f>
        <v>0</v>
      </c>
      <c r="AJ64">
        <f t="shared" si="70"/>
        <v>0</v>
      </c>
      <c r="AK64">
        <v>40.24</v>
      </c>
      <c r="AL64">
        <v>40.24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95</v>
      </c>
      <c r="AU64">
        <v>65</v>
      </c>
      <c r="AV64">
        <v>1</v>
      </c>
      <c r="AW64">
        <v>1</v>
      </c>
      <c r="AZ64">
        <v>6.77</v>
      </c>
      <c r="BA64">
        <v>1</v>
      </c>
      <c r="BB64">
        <v>1</v>
      </c>
      <c r="BC64">
        <v>6.77</v>
      </c>
      <c r="BD64" t="s">
        <v>3</v>
      </c>
      <c r="BE64" t="s">
        <v>3</v>
      </c>
      <c r="BF64" t="s">
        <v>3</v>
      </c>
      <c r="BG64" t="s">
        <v>3</v>
      </c>
      <c r="BH64">
        <v>3</v>
      </c>
      <c r="BI64">
        <v>2</v>
      </c>
      <c r="BJ64" t="s">
        <v>3</v>
      </c>
      <c r="BM64">
        <v>108001</v>
      </c>
      <c r="BN64">
        <v>0</v>
      </c>
      <c r="BO64" t="s">
        <v>3</v>
      </c>
      <c r="BP64">
        <v>0</v>
      </c>
      <c r="BQ64">
        <v>3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95</v>
      </c>
      <c r="CA64">
        <v>65</v>
      </c>
      <c r="CE64">
        <v>0</v>
      </c>
      <c r="CF64">
        <v>0</v>
      </c>
      <c r="CG64">
        <v>0</v>
      </c>
      <c r="CM64">
        <v>0</v>
      </c>
      <c r="CN64" t="s">
        <v>3</v>
      </c>
      <c r="CO64">
        <v>0</v>
      </c>
      <c r="CP64">
        <f t="shared" si="71"/>
        <v>203681.13</v>
      </c>
      <c r="CQ64">
        <f t="shared" si="72"/>
        <v>272.4248</v>
      </c>
      <c r="CR64">
        <f t="shared" si="73"/>
        <v>0</v>
      </c>
      <c r="CS64">
        <f t="shared" si="74"/>
        <v>0</v>
      </c>
      <c r="CT64">
        <f t="shared" si="75"/>
        <v>0</v>
      </c>
      <c r="CU64">
        <f t="shared" si="76"/>
        <v>0</v>
      </c>
      <c r="CV64">
        <f t="shared" si="77"/>
        <v>0</v>
      </c>
      <c r="CW64">
        <f t="shared" si="78"/>
        <v>0</v>
      </c>
      <c r="CX64">
        <f t="shared" si="79"/>
        <v>0</v>
      </c>
      <c r="CY64">
        <f t="shared" si="55"/>
        <v>0</v>
      </c>
      <c r="CZ64">
        <f t="shared" si="56"/>
        <v>0</v>
      </c>
      <c r="DC64" t="s">
        <v>3</v>
      </c>
      <c r="DD64" t="s">
        <v>3</v>
      </c>
      <c r="DE64" t="s">
        <v>3</v>
      </c>
      <c r="DF64" t="s">
        <v>3</v>
      </c>
      <c r="DG64" t="s">
        <v>3</v>
      </c>
      <c r="DH64" t="s">
        <v>3</v>
      </c>
      <c r="DI64" t="s">
        <v>3</v>
      </c>
      <c r="DJ64" t="s">
        <v>3</v>
      </c>
      <c r="DK64" t="s">
        <v>3</v>
      </c>
      <c r="DL64" t="s">
        <v>3</v>
      </c>
      <c r="DM64" t="s">
        <v>3</v>
      </c>
      <c r="DN64">
        <v>0</v>
      </c>
      <c r="DO64">
        <v>0</v>
      </c>
      <c r="DP64">
        <v>1</v>
      </c>
      <c r="DQ64">
        <v>1</v>
      </c>
      <c r="DU64">
        <v>1003</v>
      </c>
      <c r="DV64" t="s">
        <v>47</v>
      </c>
      <c r="DW64" t="s">
        <v>47</v>
      </c>
      <c r="DX64">
        <v>1</v>
      </c>
      <c r="EE64">
        <v>39174386</v>
      </c>
      <c r="EF64">
        <v>3</v>
      </c>
      <c r="EG64" t="s">
        <v>20</v>
      </c>
      <c r="EH64">
        <v>0</v>
      </c>
      <c r="EI64" t="s">
        <v>3</v>
      </c>
      <c r="EJ64">
        <v>2</v>
      </c>
      <c r="EK64">
        <v>108001</v>
      </c>
      <c r="EL64" t="s">
        <v>21</v>
      </c>
      <c r="EM64" t="s">
        <v>22</v>
      </c>
      <c r="EO64" t="s">
        <v>3</v>
      </c>
      <c r="EQ64">
        <v>0</v>
      </c>
      <c r="ER64">
        <v>40.24</v>
      </c>
      <c r="ES64">
        <v>40.24</v>
      </c>
      <c r="ET64">
        <v>0</v>
      </c>
      <c r="EU64">
        <v>0</v>
      </c>
      <c r="EV64">
        <v>0</v>
      </c>
      <c r="EW64">
        <v>0</v>
      </c>
      <c r="EX64">
        <v>0</v>
      </c>
      <c r="EZ64">
        <v>5</v>
      </c>
      <c r="FC64">
        <v>1</v>
      </c>
      <c r="FD64">
        <v>18</v>
      </c>
      <c r="FF64">
        <v>321.47000000000003</v>
      </c>
      <c r="FQ64">
        <v>0</v>
      </c>
      <c r="FR64">
        <f t="shared" si="80"/>
        <v>0</v>
      </c>
      <c r="FS64">
        <v>0</v>
      </c>
      <c r="FX64">
        <v>95</v>
      </c>
      <c r="FY64">
        <v>65</v>
      </c>
      <c r="GA64" t="s">
        <v>196</v>
      </c>
      <c r="GD64">
        <v>1</v>
      </c>
      <c r="GF64">
        <v>126271459</v>
      </c>
      <c r="GG64">
        <v>1</v>
      </c>
      <c r="GH64">
        <v>3</v>
      </c>
      <c r="GI64">
        <v>4</v>
      </c>
      <c r="GJ64">
        <v>0</v>
      </c>
      <c r="GK64">
        <v>0</v>
      </c>
      <c r="GL64">
        <f t="shared" si="81"/>
        <v>0</v>
      </c>
      <c r="GM64">
        <f t="shared" si="82"/>
        <v>203681.13</v>
      </c>
      <c r="GN64">
        <f t="shared" si="83"/>
        <v>0</v>
      </c>
      <c r="GO64">
        <f t="shared" si="84"/>
        <v>203681.13</v>
      </c>
      <c r="GP64">
        <f t="shared" si="85"/>
        <v>0</v>
      </c>
      <c r="GR64">
        <v>1</v>
      </c>
      <c r="GS64">
        <v>1</v>
      </c>
      <c r="GT64">
        <v>0</v>
      </c>
      <c r="GU64" t="s">
        <v>3</v>
      </c>
      <c r="GV64">
        <f t="shared" si="86"/>
        <v>0</v>
      </c>
      <c r="GW64">
        <v>1</v>
      </c>
      <c r="GX64">
        <f t="shared" si="87"/>
        <v>0</v>
      </c>
      <c r="HA64">
        <v>0</v>
      </c>
      <c r="HB64">
        <v>0</v>
      </c>
      <c r="HC64">
        <f t="shared" si="88"/>
        <v>0</v>
      </c>
      <c r="IK64">
        <v>0</v>
      </c>
    </row>
    <row r="65" spans="1:245" x14ac:dyDescent="0.2">
      <c r="A65">
        <v>17</v>
      </c>
      <c r="B65">
        <v>1</v>
      </c>
      <c r="C65">
        <f>ROW(SmtRes!A224)</f>
        <v>224</v>
      </c>
      <c r="D65">
        <f>ROW(EtalonRes!A201)</f>
        <v>201</v>
      </c>
      <c r="E65" t="s">
        <v>197</v>
      </c>
      <c r="F65" t="s">
        <v>198</v>
      </c>
      <c r="G65" t="s">
        <v>199</v>
      </c>
      <c r="H65" t="s">
        <v>70</v>
      </c>
      <c r="I65">
        <f>ROUND(435/100,9)</f>
        <v>4.3499999999999996</v>
      </c>
      <c r="J65">
        <v>0</v>
      </c>
      <c r="O65">
        <f t="shared" si="57"/>
        <v>9810.2199999999993</v>
      </c>
      <c r="P65">
        <f t="shared" si="58"/>
        <v>1079.03</v>
      </c>
      <c r="Q65">
        <f t="shared" si="59"/>
        <v>2087.6799999999998</v>
      </c>
      <c r="R65">
        <f t="shared" si="60"/>
        <v>199.67</v>
      </c>
      <c r="S65">
        <f t="shared" si="61"/>
        <v>6643.51</v>
      </c>
      <c r="T65">
        <f t="shared" si="62"/>
        <v>0</v>
      </c>
      <c r="U65">
        <f t="shared" si="63"/>
        <v>102.00532500000001</v>
      </c>
      <c r="V65">
        <f t="shared" si="64"/>
        <v>2.3489999999999998</v>
      </c>
      <c r="W65">
        <f t="shared" si="65"/>
        <v>0</v>
      </c>
      <c r="X65">
        <f t="shared" si="66"/>
        <v>6501.02</v>
      </c>
      <c r="Y65">
        <f t="shared" si="67"/>
        <v>4448.07</v>
      </c>
      <c r="AA65">
        <v>39682553</v>
      </c>
      <c r="AB65">
        <f t="shared" si="68"/>
        <v>333.12</v>
      </c>
      <c r="AC65">
        <f t="shared" si="91"/>
        <v>36.64</v>
      </c>
      <c r="AD65">
        <f>ROUND(((((ET65*1.35))-((EU65*1.35)))+AE65),2)</f>
        <v>70.89</v>
      </c>
      <c r="AE65">
        <f>ROUND(((EU65*1.35)),2)</f>
        <v>6.78</v>
      </c>
      <c r="AF65">
        <f>ROUND(((EV65*1.35)),2)</f>
        <v>225.59</v>
      </c>
      <c r="AG65">
        <f t="shared" si="69"/>
        <v>0</v>
      </c>
      <c r="AH65">
        <f>((EW65*1.35))</f>
        <v>23.449500000000004</v>
      </c>
      <c r="AI65">
        <f>((EX65*1.35))</f>
        <v>0.54</v>
      </c>
      <c r="AJ65">
        <f t="shared" si="70"/>
        <v>0</v>
      </c>
      <c r="AK65">
        <v>256.25</v>
      </c>
      <c r="AL65">
        <v>36.64</v>
      </c>
      <c r="AM65">
        <v>52.51</v>
      </c>
      <c r="AN65">
        <v>5.0199999999999996</v>
      </c>
      <c r="AO65">
        <v>167.1</v>
      </c>
      <c r="AP65">
        <v>0</v>
      </c>
      <c r="AQ65">
        <v>17.37</v>
      </c>
      <c r="AR65">
        <v>0.4</v>
      </c>
      <c r="AS65">
        <v>0</v>
      </c>
      <c r="AT65">
        <v>95</v>
      </c>
      <c r="AU65">
        <v>65</v>
      </c>
      <c r="AV65">
        <v>1</v>
      </c>
      <c r="AW65">
        <v>1</v>
      </c>
      <c r="AZ65">
        <v>6.77</v>
      </c>
      <c r="BA65">
        <v>6.77</v>
      </c>
      <c r="BB65">
        <v>6.77</v>
      </c>
      <c r="BC65">
        <v>6.77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2</v>
      </c>
      <c r="BJ65" t="s">
        <v>200</v>
      </c>
      <c r="BM65">
        <v>108001</v>
      </c>
      <c r="BN65">
        <v>0</v>
      </c>
      <c r="BO65" t="s">
        <v>3</v>
      </c>
      <c r="BP65">
        <v>0</v>
      </c>
      <c r="BQ65">
        <v>3</v>
      </c>
      <c r="BR65">
        <v>0</v>
      </c>
      <c r="BS65">
        <v>6.77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95</v>
      </c>
      <c r="CA65">
        <v>65</v>
      </c>
      <c r="CE65">
        <v>0</v>
      </c>
      <c r="CF65">
        <v>0</v>
      </c>
      <c r="CG65">
        <v>0</v>
      </c>
      <c r="CM65">
        <v>0</v>
      </c>
      <c r="CN65" t="s">
        <v>523</v>
      </c>
      <c r="CO65">
        <v>0</v>
      </c>
      <c r="CP65">
        <f t="shared" si="71"/>
        <v>9810.2200000000012</v>
      </c>
      <c r="CQ65">
        <f t="shared" si="72"/>
        <v>248.05279999999999</v>
      </c>
      <c r="CR65">
        <f t="shared" si="73"/>
        <v>479.92529999999999</v>
      </c>
      <c r="CS65">
        <f t="shared" si="74"/>
        <v>45.900599999999997</v>
      </c>
      <c r="CT65">
        <f t="shared" si="75"/>
        <v>1527.2442999999998</v>
      </c>
      <c r="CU65">
        <f t="shared" si="76"/>
        <v>0</v>
      </c>
      <c r="CV65">
        <f t="shared" si="77"/>
        <v>23.449500000000004</v>
      </c>
      <c r="CW65">
        <f t="shared" si="78"/>
        <v>0.54</v>
      </c>
      <c r="CX65">
        <f t="shared" si="79"/>
        <v>0</v>
      </c>
      <c r="CY65">
        <f t="shared" si="55"/>
        <v>6501.0209999999997</v>
      </c>
      <c r="CZ65">
        <f t="shared" si="56"/>
        <v>4448.067</v>
      </c>
      <c r="DC65" t="s">
        <v>3</v>
      </c>
      <c r="DD65" t="s">
        <v>3</v>
      </c>
      <c r="DE65" t="s">
        <v>49</v>
      </c>
      <c r="DF65" t="s">
        <v>49</v>
      </c>
      <c r="DG65" t="s">
        <v>49</v>
      </c>
      <c r="DH65" t="s">
        <v>3</v>
      </c>
      <c r="DI65" t="s">
        <v>49</v>
      </c>
      <c r="DJ65" t="s">
        <v>49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1003</v>
      </c>
      <c r="DV65" t="s">
        <v>70</v>
      </c>
      <c r="DW65" t="s">
        <v>70</v>
      </c>
      <c r="DX65">
        <v>100</v>
      </c>
      <c r="EE65">
        <v>39174386</v>
      </c>
      <c r="EF65">
        <v>3</v>
      </c>
      <c r="EG65" t="s">
        <v>20</v>
      </c>
      <c r="EH65">
        <v>0</v>
      </c>
      <c r="EI65" t="s">
        <v>3</v>
      </c>
      <c r="EJ65">
        <v>2</v>
      </c>
      <c r="EK65">
        <v>108001</v>
      </c>
      <c r="EL65" t="s">
        <v>21</v>
      </c>
      <c r="EM65" t="s">
        <v>22</v>
      </c>
      <c r="EO65" t="s">
        <v>50</v>
      </c>
      <c r="EQ65">
        <v>0</v>
      </c>
      <c r="ER65">
        <v>256.25</v>
      </c>
      <c r="ES65">
        <v>36.64</v>
      </c>
      <c r="ET65">
        <v>52.51</v>
      </c>
      <c r="EU65">
        <v>5.0199999999999996</v>
      </c>
      <c r="EV65">
        <v>167.1</v>
      </c>
      <c r="EW65">
        <v>17.37</v>
      </c>
      <c r="EX65">
        <v>0.4</v>
      </c>
      <c r="EY65">
        <v>0</v>
      </c>
      <c r="FQ65">
        <v>0</v>
      </c>
      <c r="FR65">
        <f t="shared" si="80"/>
        <v>0</v>
      </c>
      <c r="FS65">
        <v>0</v>
      </c>
      <c r="FX65">
        <v>95</v>
      </c>
      <c r="FY65">
        <v>65</v>
      </c>
      <c r="GA65" t="s">
        <v>3</v>
      </c>
      <c r="GD65">
        <v>1</v>
      </c>
      <c r="GF65">
        <v>-193026270</v>
      </c>
      <c r="GG65">
        <v>1</v>
      </c>
      <c r="GH65">
        <v>1</v>
      </c>
      <c r="GI65">
        <v>4</v>
      </c>
      <c r="GJ65">
        <v>0</v>
      </c>
      <c r="GK65">
        <v>0</v>
      </c>
      <c r="GL65">
        <f t="shared" si="81"/>
        <v>0</v>
      </c>
      <c r="GM65">
        <f t="shared" si="82"/>
        <v>20759.310000000001</v>
      </c>
      <c r="GN65">
        <f t="shared" si="83"/>
        <v>0</v>
      </c>
      <c r="GO65">
        <f t="shared" si="84"/>
        <v>20759.310000000001</v>
      </c>
      <c r="GP65">
        <f t="shared" si="85"/>
        <v>0</v>
      </c>
      <c r="GR65">
        <v>0</v>
      </c>
      <c r="GS65">
        <v>3</v>
      </c>
      <c r="GT65">
        <v>0</v>
      </c>
      <c r="GU65" t="s">
        <v>3</v>
      </c>
      <c r="GV65">
        <f t="shared" si="86"/>
        <v>0</v>
      </c>
      <c r="GW65">
        <v>1</v>
      </c>
      <c r="GX65">
        <f t="shared" si="87"/>
        <v>0</v>
      </c>
      <c r="HA65">
        <v>0</v>
      </c>
      <c r="HB65">
        <v>0</v>
      </c>
      <c r="HC65">
        <f t="shared" si="88"/>
        <v>0</v>
      </c>
      <c r="IK65">
        <v>0</v>
      </c>
    </row>
    <row r="66" spans="1:245" x14ac:dyDescent="0.2">
      <c r="A66">
        <v>18</v>
      </c>
      <c r="B66">
        <v>1</v>
      </c>
      <c r="C66">
        <v>224</v>
      </c>
      <c r="E66" t="s">
        <v>201</v>
      </c>
      <c r="F66" t="s">
        <v>194</v>
      </c>
      <c r="G66" t="s">
        <v>202</v>
      </c>
      <c r="H66" t="s">
        <v>47</v>
      </c>
      <c r="I66">
        <f>I65*J66</f>
        <v>443.7</v>
      </c>
      <c r="J66">
        <v>102</v>
      </c>
      <c r="O66">
        <f t="shared" si="57"/>
        <v>345562.79</v>
      </c>
      <c r="P66">
        <f t="shared" si="58"/>
        <v>345562.79</v>
      </c>
      <c r="Q66">
        <f t="shared" si="59"/>
        <v>0</v>
      </c>
      <c r="R66">
        <f t="shared" si="60"/>
        <v>0</v>
      </c>
      <c r="S66">
        <f t="shared" si="61"/>
        <v>0</v>
      </c>
      <c r="T66">
        <f t="shared" si="62"/>
        <v>0</v>
      </c>
      <c r="U66">
        <f t="shared" si="63"/>
        <v>0</v>
      </c>
      <c r="V66">
        <f t="shared" si="64"/>
        <v>0</v>
      </c>
      <c r="W66">
        <f t="shared" si="65"/>
        <v>0</v>
      </c>
      <c r="X66">
        <f t="shared" si="66"/>
        <v>0</v>
      </c>
      <c r="Y66">
        <f t="shared" si="67"/>
        <v>0</v>
      </c>
      <c r="AA66">
        <v>39682553</v>
      </c>
      <c r="AB66">
        <f t="shared" si="68"/>
        <v>115.04</v>
      </c>
      <c r="AC66">
        <f t="shared" si="91"/>
        <v>115.04</v>
      </c>
      <c r="AD66">
        <f>ROUND((((ET66)-(EU66))+AE66),2)</f>
        <v>0</v>
      </c>
      <c r="AE66">
        <f>ROUND((EU66),2)</f>
        <v>0</v>
      </c>
      <c r="AF66">
        <f>ROUND((EV66),2)</f>
        <v>0</v>
      </c>
      <c r="AG66">
        <f t="shared" si="69"/>
        <v>0</v>
      </c>
      <c r="AH66">
        <f>(EW66)</f>
        <v>0</v>
      </c>
      <c r="AI66">
        <f>(EX66)</f>
        <v>0</v>
      </c>
      <c r="AJ66">
        <f t="shared" si="70"/>
        <v>0</v>
      </c>
      <c r="AK66">
        <v>115.04</v>
      </c>
      <c r="AL66">
        <v>115.04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95</v>
      </c>
      <c r="AU66">
        <v>65</v>
      </c>
      <c r="AV66">
        <v>1</v>
      </c>
      <c r="AW66">
        <v>1</v>
      </c>
      <c r="AZ66">
        <v>6.77</v>
      </c>
      <c r="BA66">
        <v>1</v>
      </c>
      <c r="BB66">
        <v>1</v>
      </c>
      <c r="BC66">
        <v>6.77</v>
      </c>
      <c r="BD66" t="s">
        <v>3</v>
      </c>
      <c r="BE66" t="s">
        <v>3</v>
      </c>
      <c r="BF66" t="s">
        <v>3</v>
      </c>
      <c r="BG66" t="s">
        <v>3</v>
      </c>
      <c r="BH66">
        <v>3</v>
      </c>
      <c r="BI66">
        <v>2</v>
      </c>
      <c r="BJ66" t="s">
        <v>3</v>
      </c>
      <c r="BM66">
        <v>108001</v>
      </c>
      <c r="BN66">
        <v>0</v>
      </c>
      <c r="BO66" t="s">
        <v>3</v>
      </c>
      <c r="BP66">
        <v>0</v>
      </c>
      <c r="BQ66">
        <v>3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95</v>
      </c>
      <c r="CA66">
        <v>65</v>
      </c>
      <c r="CE66">
        <v>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71"/>
        <v>345562.79</v>
      </c>
      <c r="CQ66">
        <f t="shared" si="72"/>
        <v>778.82079999999996</v>
      </c>
      <c r="CR66">
        <f t="shared" si="73"/>
        <v>0</v>
      </c>
      <c r="CS66">
        <f t="shared" si="74"/>
        <v>0</v>
      </c>
      <c r="CT66">
        <f t="shared" si="75"/>
        <v>0</v>
      </c>
      <c r="CU66">
        <f t="shared" si="76"/>
        <v>0</v>
      </c>
      <c r="CV66">
        <f t="shared" si="77"/>
        <v>0</v>
      </c>
      <c r="CW66">
        <f t="shared" si="78"/>
        <v>0</v>
      </c>
      <c r="CX66">
        <f t="shared" si="79"/>
        <v>0</v>
      </c>
      <c r="CY66">
        <f t="shared" si="55"/>
        <v>0</v>
      </c>
      <c r="CZ66">
        <f t="shared" si="56"/>
        <v>0</v>
      </c>
      <c r="DC66" t="s">
        <v>3</v>
      </c>
      <c r="DD66" t="s">
        <v>3</v>
      </c>
      <c r="DE66" t="s">
        <v>3</v>
      </c>
      <c r="DF66" t="s">
        <v>3</v>
      </c>
      <c r="DG66" t="s">
        <v>3</v>
      </c>
      <c r="DH66" t="s">
        <v>3</v>
      </c>
      <c r="DI66" t="s">
        <v>3</v>
      </c>
      <c r="DJ66" t="s">
        <v>3</v>
      </c>
      <c r="DK66" t="s">
        <v>3</v>
      </c>
      <c r="DL66" t="s">
        <v>3</v>
      </c>
      <c r="DM66" t="s">
        <v>3</v>
      </c>
      <c r="DN66">
        <v>0</v>
      </c>
      <c r="DO66">
        <v>0</v>
      </c>
      <c r="DP66">
        <v>1</v>
      </c>
      <c r="DQ66">
        <v>1</v>
      </c>
      <c r="DU66">
        <v>1003</v>
      </c>
      <c r="DV66" t="s">
        <v>47</v>
      </c>
      <c r="DW66" t="s">
        <v>47</v>
      </c>
      <c r="DX66">
        <v>1</v>
      </c>
      <c r="EE66">
        <v>39174386</v>
      </c>
      <c r="EF66">
        <v>3</v>
      </c>
      <c r="EG66" t="s">
        <v>20</v>
      </c>
      <c r="EH66">
        <v>0</v>
      </c>
      <c r="EI66" t="s">
        <v>3</v>
      </c>
      <c r="EJ66">
        <v>2</v>
      </c>
      <c r="EK66">
        <v>108001</v>
      </c>
      <c r="EL66" t="s">
        <v>21</v>
      </c>
      <c r="EM66" t="s">
        <v>22</v>
      </c>
      <c r="EO66" t="s">
        <v>3</v>
      </c>
      <c r="EQ66">
        <v>0</v>
      </c>
      <c r="ER66">
        <v>115.04</v>
      </c>
      <c r="ES66">
        <v>115.04</v>
      </c>
      <c r="ET66">
        <v>0</v>
      </c>
      <c r="EU66">
        <v>0</v>
      </c>
      <c r="EV66">
        <v>0</v>
      </c>
      <c r="EW66">
        <v>0</v>
      </c>
      <c r="EX66">
        <v>0</v>
      </c>
      <c r="EZ66">
        <v>5</v>
      </c>
      <c r="FC66">
        <v>1</v>
      </c>
      <c r="FD66">
        <v>18</v>
      </c>
      <c r="FF66">
        <v>919</v>
      </c>
      <c r="FQ66">
        <v>0</v>
      </c>
      <c r="FR66">
        <f t="shared" si="80"/>
        <v>0</v>
      </c>
      <c r="FS66">
        <v>0</v>
      </c>
      <c r="FX66">
        <v>95</v>
      </c>
      <c r="FY66">
        <v>65</v>
      </c>
      <c r="GA66" t="s">
        <v>203</v>
      </c>
      <c r="GD66">
        <v>1</v>
      </c>
      <c r="GF66">
        <v>-92920704</v>
      </c>
      <c r="GG66">
        <v>1</v>
      </c>
      <c r="GH66">
        <v>3</v>
      </c>
      <c r="GI66">
        <v>4</v>
      </c>
      <c r="GJ66">
        <v>0</v>
      </c>
      <c r="GK66">
        <v>0</v>
      </c>
      <c r="GL66">
        <f t="shared" si="81"/>
        <v>0</v>
      </c>
      <c r="GM66">
        <f t="shared" si="82"/>
        <v>345562.79</v>
      </c>
      <c r="GN66">
        <f t="shared" si="83"/>
        <v>0</v>
      </c>
      <c r="GO66">
        <f t="shared" si="84"/>
        <v>345562.79</v>
      </c>
      <c r="GP66">
        <f t="shared" si="85"/>
        <v>0</v>
      </c>
      <c r="GR66">
        <v>1</v>
      </c>
      <c r="GS66">
        <v>1</v>
      </c>
      <c r="GT66">
        <v>0</v>
      </c>
      <c r="GU66" t="s">
        <v>3</v>
      </c>
      <c r="GV66">
        <f t="shared" si="86"/>
        <v>0</v>
      </c>
      <c r="GW66">
        <v>1</v>
      </c>
      <c r="GX66">
        <f t="shared" si="87"/>
        <v>0</v>
      </c>
      <c r="HA66">
        <v>0</v>
      </c>
      <c r="HB66">
        <v>0</v>
      </c>
      <c r="HC66">
        <f t="shared" si="88"/>
        <v>0</v>
      </c>
      <c r="IK66">
        <v>0</v>
      </c>
    </row>
    <row r="67" spans="1:245" x14ac:dyDescent="0.2">
      <c r="A67">
        <v>17</v>
      </c>
      <c r="B67">
        <v>1</v>
      </c>
      <c r="C67">
        <f>ROW(SmtRes!A235)</f>
        <v>235</v>
      </c>
      <c r="D67">
        <f>ROW(EtalonRes!A211)</f>
        <v>211</v>
      </c>
      <c r="E67" t="s">
        <v>204</v>
      </c>
      <c r="F67" t="s">
        <v>205</v>
      </c>
      <c r="G67" t="s">
        <v>206</v>
      </c>
      <c r="H67" t="s">
        <v>70</v>
      </c>
      <c r="I67">
        <f>ROUND(2/100,9)</f>
        <v>0.02</v>
      </c>
      <c r="J67">
        <v>0</v>
      </c>
      <c r="O67">
        <f t="shared" si="57"/>
        <v>14.85</v>
      </c>
      <c r="P67">
        <f t="shared" si="58"/>
        <v>3.07</v>
      </c>
      <c r="Q67">
        <f t="shared" si="59"/>
        <v>0.97</v>
      </c>
      <c r="R67">
        <f t="shared" si="60"/>
        <v>0.14000000000000001</v>
      </c>
      <c r="S67">
        <f t="shared" si="61"/>
        <v>10.81</v>
      </c>
      <c r="T67">
        <f t="shared" si="62"/>
        <v>0</v>
      </c>
      <c r="U67">
        <f t="shared" si="63"/>
        <v>0.16983000000000001</v>
      </c>
      <c r="V67">
        <f t="shared" si="64"/>
        <v>1.6200000000000001E-3</v>
      </c>
      <c r="W67">
        <f t="shared" si="65"/>
        <v>0</v>
      </c>
      <c r="X67">
        <f t="shared" si="66"/>
        <v>10.4</v>
      </c>
      <c r="Y67">
        <f t="shared" si="67"/>
        <v>7.12</v>
      </c>
      <c r="AA67">
        <v>39682553</v>
      </c>
      <c r="AB67">
        <f t="shared" si="68"/>
        <v>109.72</v>
      </c>
      <c r="AC67">
        <f t="shared" si="91"/>
        <v>22.69</v>
      </c>
      <c r="AD67">
        <f>ROUND(((((ET67*1.35))-((EU67*1.35)))+AE67),2)</f>
        <v>7.2</v>
      </c>
      <c r="AE67">
        <f>ROUND(((EU67*1.35)),2)</f>
        <v>1.03</v>
      </c>
      <c r="AF67">
        <f>ROUND(((EV67*1.35)),2)</f>
        <v>79.83</v>
      </c>
      <c r="AG67">
        <f t="shared" si="69"/>
        <v>0</v>
      </c>
      <c r="AH67">
        <f>((EW67*1.35))</f>
        <v>8.4915000000000003</v>
      </c>
      <c r="AI67">
        <f>((EX67*1.35))</f>
        <v>8.1000000000000003E-2</v>
      </c>
      <c r="AJ67">
        <f t="shared" si="70"/>
        <v>0</v>
      </c>
      <c r="AK67">
        <v>87.15</v>
      </c>
      <c r="AL67">
        <v>22.69</v>
      </c>
      <c r="AM67">
        <v>5.33</v>
      </c>
      <c r="AN67">
        <v>0.76</v>
      </c>
      <c r="AO67">
        <v>59.13</v>
      </c>
      <c r="AP67">
        <v>0</v>
      </c>
      <c r="AQ67">
        <v>6.29</v>
      </c>
      <c r="AR67">
        <v>0.06</v>
      </c>
      <c r="AS67">
        <v>0</v>
      </c>
      <c r="AT67">
        <v>95</v>
      </c>
      <c r="AU67">
        <v>65</v>
      </c>
      <c r="AV67">
        <v>1</v>
      </c>
      <c r="AW67">
        <v>1</v>
      </c>
      <c r="AZ67">
        <v>6.77</v>
      </c>
      <c r="BA67">
        <v>6.77</v>
      </c>
      <c r="BB67">
        <v>6.77</v>
      </c>
      <c r="BC67">
        <v>6.77</v>
      </c>
      <c r="BD67" t="s">
        <v>3</v>
      </c>
      <c r="BE67" t="s">
        <v>3</v>
      </c>
      <c r="BF67" t="s">
        <v>3</v>
      </c>
      <c r="BG67" t="s">
        <v>3</v>
      </c>
      <c r="BH67">
        <v>0</v>
      </c>
      <c r="BI67">
        <v>2</v>
      </c>
      <c r="BJ67" t="s">
        <v>207</v>
      </c>
      <c r="BM67">
        <v>108001</v>
      </c>
      <c r="BN67">
        <v>0</v>
      </c>
      <c r="BO67" t="s">
        <v>3</v>
      </c>
      <c r="BP67">
        <v>0</v>
      </c>
      <c r="BQ67">
        <v>3</v>
      </c>
      <c r="BR67">
        <v>0</v>
      </c>
      <c r="BS67">
        <v>6.77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95</v>
      </c>
      <c r="CA67">
        <v>65</v>
      </c>
      <c r="CE67">
        <v>0</v>
      </c>
      <c r="CF67">
        <v>0</v>
      </c>
      <c r="CG67">
        <v>0</v>
      </c>
      <c r="CM67">
        <v>0</v>
      </c>
      <c r="CN67" t="s">
        <v>523</v>
      </c>
      <c r="CO67">
        <v>0</v>
      </c>
      <c r="CP67">
        <f t="shared" si="71"/>
        <v>14.850000000000001</v>
      </c>
      <c r="CQ67">
        <f t="shared" si="72"/>
        <v>153.6113</v>
      </c>
      <c r="CR67">
        <f t="shared" si="73"/>
        <v>48.744</v>
      </c>
      <c r="CS67">
        <f t="shared" si="74"/>
        <v>6.9730999999999996</v>
      </c>
      <c r="CT67">
        <f t="shared" si="75"/>
        <v>540.44909999999993</v>
      </c>
      <c r="CU67">
        <f t="shared" si="76"/>
        <v>0</v>
      </c>
      <c r="CV67">
        <f t="shared" si="77"/>
        <v>8.4915000000000003</v>
      </c>
      <c r="CW67">
        <f t="shared" si="78"/>
        <v>8.1000000000000003E-2</v>
      </c>
      <c r="CX67">
        <f t="shared" si="79"/>
        <v>0</v>
      </c>
      <c r="CY67">
        <f t="shared" si="55"/>
        <v>10.4025</v>
      </c>
      <c r="CZ67">
        <f t="shared" si="56"/>
        <v>7.1175000000000015</v>
      </c>
      <c r="DC67" t="s">
        <v>3</v>
      </c>
      <c r="DD67" t="s">
        <v>3</v>
      </c>
      <c r="DE67" t="s">
        <v>49</v>
      </c>
      <c r="DF67" t="s">
        <v>49</v>
      </c>
      <c r="DG67" t="s">
        <v>49</v>
      </c>
      <c r="DH67" t="s">
        <v>3</v>
      </c>
      <c r="DI67" t="s">
        <v>49</v>
      </c>
      <c r="DJ67" t="s">
        <v>49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70</v>
      </c>
      <c r="DW67" t="s">
        <v>70</v>
      </c>
      <c r="DX67">
        <v>100</v>
      </c>
      <c r="EE67">
        <v>39174386</v>
      </c>
      <c r="EF67">
        <v>3</v>
      </c>
      <c r="EG67" t="s">
        <v>20</v>
      </c>
      <c r="EH67">
        <v>0</v>
      </c>
      <c r="EI67" t="s">
        <v>3</v>
      </c>
      <c r="EJ67">
        <v>2</v>
      </c>
      <c r="EK67">
        <v>108001</v>
      </c>
      <c r="EL67" t="s">
        <v>21</v>
      </c>
      <c r="EM67" t="s">
        <v>22</v>
      </c>
      <c r="EO67" t="s">
        <v>50</v>
      </c>
      <c r="EQ67">
        <v>0</v>
      </c>
      <c r="ER67">
        <v>87.15</v>
      </c>
      <c r="ES67">
        <v>22.69</v>
      </c>
      <c r="ET67">
        <v>5.33</v>
      </c>
      <c r="EU67">
        <v>0.76</v>
      </c>
      <c r="EV67">
        <v>59.13</v>
      </c>
      <c r="EW67">
        <v>6.29</v>
      </c>
      <c r="EX67">
        <v>0.06</v>
      </c>
      <c r="EY67">
        <v>0</v>
      </c>
      <c r="FQ67">
        <v>0</v>
      </c>
      <c r="FR67">
        <f t="shared" si="80"/>
        <v>0</v>
      </c>
      <c r="FS67">
        <v>0</v>
      </c>
      <c r="FX67">
        <v>95</v>
      </c>
      <c r="FY67">
        <v>65</v>
      </c>
      <c r="GA67" t="s">
        <v>3</v>
      </c>
      <c r="GD67">
        <v>1</v>
      </c>
      <c r="GF67">
        <v>1667817228</v>
      </c>
      <c r="GG67">
        <v>1</v>
      </c>
      <c r="GH67">
        <v>1</v>
      </c>
      <c r="GI67">
        <v>4</v>
      </c>
      <c r="GJ67">
        <v>0</v>
      </c>
      <c r="GK67">
        <v>0</v>
      </c>
      <c r="GL67">
        <f t="shared" si="81"/>
        <v>0</v>
      </c>
      <c r="GM67">
        <f t="shared" si="82"/>
        <v>32.369999999999997</v>
      </c>
      <c r="GN67">
        <f t="shared" si="83"/>
        <v>0</v>
      </c>
      <c r="GO67">
        <f t="shared" si="84"/>
        <v>32.369999999999997</v>
      </c>
      <c r="GP67">
        <f t="shared" si="85"/>
        <v>0</v>
      </c>
      <c r="GR67">
        <v>0</v>
      </c>
      <c r="GS67">
        <v>3</v>
      </c>
      <c r="GT67">
        <v>0</v>
      </c>
      <c r="GU67" t="s">
        <v>3</v>
      </c>
      <c r="GV67">
        <f t="shared" si="86"/>
        <v>0</v>
      </c>
      <c r="GW67">
        <v>1</v>
      </c>
      <c r="GX67">
        <f t="shared" si="87"/>
        <v>0</v>
      </c>
      <c r="HA67">
        <v>0</v>
      </c>
      <c r="HB67">
        <v>0</v>
      </c>
      <c r="HC67">
        <f t="shared" si="88"/>
        <v>0</v>
      </c>
      <c r="IK67">
        <v>0</v>
      </c>
    </row>
    <row r="68" spans="1:245" x14ac:dyDescent="0.2">
      <c r="A68">
        <v>18</v>
      </c>
      <c r="B68">
        <v>1</v>
      </c>
      <c r="C68">
        <v>235</v>
      </c>
      <c r="E68" t="s">
        <v>208</v>
      </c>
      <c r="F68" t="s">
        <v>194</v>
      </c>
      <c r="G68" t="s">
        <v>195</v>
      </c>
      <c r="H68" t="s">
        <v>47</v>
      </c>
      <c r="I68">
        <f>I67*J68</f>
        <v>2</v>
      </c>
      <c r="J68">
        <v>100</v>
      </c>
      <c r="O68">
        <f t="shared" si="57"/>
        <v>375.33</v>
      </c>
      <c r="P68">
        <f t="shared" si="58"/>
        <v>375.33</v>
      </c>
      <c r="Q68">
        <f t="shared" si="59"/>
        <v>0</v>
      </c>
      <c r="R68">
        <f t="shared" si="60"/>
        <v>0</v>
      </c>
      <c r="S68">
        <f t="shared" si="61"/>
        <v>0</v>
      </c>
      <c r="T68">
        <f t="shared" si="62"/>
        <v>0</v>
      </c>
      <c r="U68">
        <f t="shared" si="63"/>
        <v>0</v>
      </c>
      <c r="V68">
        <f t="shared" si="64"/>
        <v>0</v>
      </c>
      <c r="W68">
        <f t="shared" si="65"/>
        <v>0</v>
      </c>
      <c r="X68">
        <f t="shared" si="66"/>
        <v>0</v>
      </c>
      <c r="Y68">
        <f t="shared" si="67"/>
        <v>0</v>
      </c>
      <c r="AA68">
        <v>39682553</v>
      </c>
      <c r="AB68">
        <f t="shared" si="68"/>
        <v>27.72</v>
      </c>
      <c r="AC68">
        <f t="shared" si="91"/>
        <v>27.72</v>
      </c>
      <c r="AD68">
        <f t="shared" ref="AD68:AD76" si="92">ROUND((((ET68)-(EU68))+AE68),2)</f>
        <v>0</v>
      </c>
      <c r="AE68">
        <f t="shared" ref="AE68:AE76" si="93">ROUND((EU68),2)</f>
        <v>0</v>
      </c>
      <c r="AF68">
        <f t="shared" ref="AF68:AF76" si="94">ROUND((EV68),2)</f>
        <v>0</v>
      </c>
      <c r="AG68">
        <f t="shared" si="69"/>
        <v>0</v>
      </c>
      <c r="AH68">
        <f t="shared" ref="AH68:AH76" si="95">(EW68)</f>
        <v>0</v>
      </c>
      <c r="AI68">
        <f t="shared" ref="AI68:AI76" si="96">(EX68)</f>
        <v>0</v>
      </c>
      <c r="AJ68">
        <f t="shared" si="70"/>
        <v>0</v>
      </c>
      <c r="AK68">
        <v>27.72</v>
      </c>
      <c r="AL68">
        <v>27.72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95</v>
      </c>
      <c r="AU68">
        <v>65</v>
      </c>
      <c r="AV68">
        <v>1</v>
      </c>
      <c r="AW68">
        <v>1</v>
      </c>
      <c r="AZ68">
        <v>6.77</v>
      </c>
      <c r="BA68">
        <v>1</v>
      </c>
      <c r="BB68">
        <v>1</v>
      </c>
      <c r="BC68">
        <v>6.77</v>
      </c>
      <c r="BD68" t="s">
        <v>3</v>
      </c>
      <c r="BE68" t="s">
        <v>3</v>
      </c>
      <c r="BF68" t="s">
        <v>3</v>
      </c>
      <c r="BG68" t="s">
        <v>3</v>
      </c>
      <c r="BH68">
        <v>3</v>
      </c>
      <c r="BI68">
        <v>2</v>
      </c>
      <c r="BJ68" t="s">
        <v>3</v>
      </c>
      <c r="BM68">
        <v>108001</v>
      </c>
      <c r="BN68">
        <v>0</v>
      </c>
      <c r="BO68" t="s">
        <v>3</v>
      </c>
      <c r="BP68">
        <v>0</v>
      </c>
      <c r="BQ68">
        <v>3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95</v>
      </c>
      <c r="CA68">
        <v>65</v>
      </c>
      <c r="CE68">
        <v>0</v>
      </c>
      <c r="CF68">
        <v>0</v>
      </c>
      <c r="CG68">
        <v>0</v>
      </c>
      <c r="CM68">
        <v>0</v>
      </c>
      <c r="CN68" t="s">
        <v>3</v>
      </c>
      <c r="CO68">
        <v>0</v>
      </c>
      <c r="CP68">
        <f t="shared" si="71"/>
        <v>375.33</v>
      </c>
      <c r="CQ68">
        <f t="shared" si="72"/>
        <v>187.66439999999997</v>
      </c>
      <c r="CR68">
        <f t="shared" si="73"/>
        <v>0</v>
      </c>
      <c r="CS68">
        <f t="shared" si="74"/>
        <v>0</v>
      </c>
      <c r="CT68">
        <f t="shared" si="75"/>
        <v>0</v>
      </c>
      <c r="CU68">
        <f t="shared" si="76"/>
        <v>0</v>
      </c>
      <c r="CV68">
        <f t="shared" si="77"/>
        <v>0</v>
      </c>
      <c r="CW68">
        <f t="shared" si="78"/>
        <v>0</v>
      </c>
      <c r="CX68">
        <f t="shared" si="79"/>
        <v>0</v>
      </c>
      <c r="CY68">
        <f t="shared" si="55"/>
        <v>0</v>
      </c>
      <c r="CZ68">
        <f t="shared" si="56"/>
        <v>0</v>
      </c>
      <c r="DC68" t="s">
        <v>3</v>
      </c>
      <c r="DD68" t="s">
        <v>3</v>
      </c>
      <c r="DE68" t="s">
        <v>3</v>
      </c>
      <c r="DF68" t="s">
        <v>3</v>
      </c>
      <c r="DG68" t="s">
        <v>3</v>
      </c>
      <c r="DH68" t="s">
        <v>3</v>
      </c>
      <c r="DI68" t="s">
        <v>3</v>
      </c>
      <c r="DJ68" t="s">
        <v>3</v>
      </c>
      <c r="DK68" t="s">
        <v>3</v>
      </c>
      <c r="DL68" t="s">
        <v>3</v>
      </c>
      <c r="DM68" t="s">
        <v>3</v>
      </c>
      <c r="DN68">
        <v>0</v>
      </c>
      <c r="DO68">
        <v>0</v>
      </c>
      <c r="DP68">
        <v>1</v>
      </c>
      <c r="DQ68">
        <v>1</v>
      </c>
      <c r="DU68">
        <v>1003</v>
      </c>
      <c r="DV68" t="s">
        <v>47</v>
      </c>
      <c r="DW68" t="s">
        <v>47</v>
      </c>
      <c r="DX68">
        <v>1</v>
      </c>
      <c r="EE68">
        <v>39174386</v>
      </c>
      <c r="EF68">
        <v>3</v>
      </c>
      <c r="EG68" t="s">
        <v>20</v>
      </c>
      <c r="EH68">
        <v>0</v>
      </c>
      <c r="EI68" t="s">
        <v>3</v>
      </c>
      <c r="EJ68">
        <v>2</v>
      </c>
      <c r="EK68">
        <v>108001</v>
      </c>
      <c r="EL68" t="s">
        <v>21</v>
      </c>
      <c r="EM68" t="s">
        <v>22</v>
      </c>
      <c r="EO68" t="s">
        <v>3</v>
      </c>
      <c r="EQ68">
        <v>0</v>
      </c>
      <c r="ER68">
        <v>27.72</v>
      </c>
      <c r="ES68">
        <v>27.72</v>
      </c>
      <c r="ET68">
        <v>0</v>
      </c>
      <c r="EU68">
        <v>0</v>
      </c>
      <c r="EV68">
        <v>0</v>
      </c>
      <c r="EW68">
        <v>0</v>
      </c>
      <c r="EX68">
        <v>0</v>
      </c>
      <c r="EZ68">
        <v>5</v>
      </c>
      <c r="FC68">
        <v>1</v>
      </c>
      <c r="FD68">
        <v>18</v>
      </c>
      <c r="FF68">
        <v>221.47</v>
      </c>
      <c r="FQ68">
        <v>0</v>
      </c>
      <c r="FR68">
        <f t="shared" si="80"/>
        <v>0</v>
      </c>
      <c r="FS68">
        <v>0</v>
      </c>
      <c r="FX68">
        <v>95</v>
      </c>
      <c r="FY68">
        <v>65</v>
      </c>
      <c r="GA68" t="s">
        <v>209</v>
      </c>
      <c r="GD68">
        <v>1</v>
      </c>
      <c r="GF68">
        <v>126271459</v>
      </c>
      <c r="GG68">
        <v>1</v>
      </c>
      <c r="GH68">
        <v>3</v>
      </c>
      <c r="GI68">
        <v>4</v>
      </c>
      <c r="GJ68">
        <v>0</v>
      </c>
      <c r="GK68">
        <v>0</v>
      </c>
      <c r="GL68">
        <f t="shared" si="81"/>
        <v>0</v>
      </c>
      <c r="GM68">
        <f t="shared" si="82"/>
        <v>375.33</v>
      </c>
      <c r="GN68">
        <f t="shared" si="83"/>
        <v>0</v>
      </c>
      <c r="GO68">
        <f t="shared" si="84"/>
        <v>375.33</v>
      </c>
      <c r="GP68">
        <f t="shared" si="85"/>
        <v>0</v>
      </c>
      <c r="GR68">
        <v>1</v>
      </c>
      <c r="GS68">
        <v>1</v>
      </c>
      <c r="GT68">
        <v>0</v>
      </c>
      <c r="GU68" t="s">
        <v>3</v>
      </c>
      <c r="GV68">
        <f t="shared" si="86"/>
        <v>0</v>
      </c>
      <c r="GW68">
        <v>1</v>
      </c>
      <c r="GX68">
        <f t="shared" si="87"/>
        <v>0</v>
      </c>
      <c r="HA68">
        <v>0</v>
      </c>
      <c r="HB68">
        <v>0</v>
      </c>
      <c r="HC68">
        <f t="shared" si="88"/>
        <v>0</v>
      </c>
      <c r="IK68">
        <v>0</v>
      </c>
    </row>
    <row r="69" spans="1:245" x14ac:dyDescent="0.2">
      <c r="A69">
        <v>17</v>
      </c>
      <c r="B69">
        <v>1</v>
      </c>
      <c r="C69">
        <f>ROW(SmtRes!A244)</f>
        <v>244</v>
      </c>
      <c r="D69">
        <f>ROW(EtalonRes!A218)</f>
        <v>218</v>
      </c>
      <c r="E69" t="s">
        <v>210</v>
      </c>
      <c r="F69" t="s">
        <v>211</v>
      </c>
      <c r="G69" t="s">
        <v>212</v>
      </c>
      <c r="H69" t="s">
        <v>70</v>
      </c>
      <c r="I69">
        <f>ROUND(175/100,9)</f>
        <v>1.75</v>
      </c>
      <c r="J69">
        <v>0</v>
      </c>
      <c r="O69">
        <f t="shared" si="57"/>
        <v>5843.19</v>
      </c>
      <c r="P69">
        <f t="shared" si="58"/>
        <v>2198.54</v>
      </c>
      <c r="Q69">
        <f t="shared" si="59"/>
        <v>63.15</v>
      </c>
      <c r="R69">
        <f t="shared" si="60"/>
        <v>9</v>
      </c>
      <c r="S69">
        <f t="shared" si="61"/>
        <v>3581.5</v>
      </c>
      <c r="T69">
        <f t="shared" si="62"/>
        <v>0</v>
      </c>
      <c r="U69">
        <f t="shared" si="63"/>
        <v>56.279999999999994</v>
      </c>
      <c r="V69">
        <f t="shared" si="64"/>
        <v>0.105</v>
      </c>
      <c r="W69">
        <f t="shared" si="65"/>
        <v>0</v>
      </c>
      <c r="X69">
        <f t="shared" si="66"/>
        <v>3410.98</v>
      </c>
      <c r="Y69">
        <f t="shared" si="67"/>
        <v>2333.83</v>
      </c>
      <c r="AA69">
        <v>39682553</v>
      </c>
      <c r="AB69">
        <f t="shared" si="68"/>
        <v>493.2</v>
      </c>
      <c r="AC69">
        <f t="shared" si="91"/>
        <v>185.57</v>
      </c>
      <c r="AD69">
        <f t="shared" si="92"/>
        <v>5.33</v>
      </c>
      <c r="AE69">
        <f t="shared" si="93"/>
        <v>0.76</v>
      </c>
      <c r="AF69">
        <f t="shared" si="94"/>
        <v>302.3</v>
      </c>
      <c r="AG69">
        <f t="shared" si="69"/>
        <v>0</v>
      </c>
      <c r="AH69">
        <f t="shared" si="95"/>
        <v>32.159999999999997</v>
      </c>
      <c r="AI69">
        <f t="shared" si="96"/>
        <v>0.06</v>
      </c>
      <c r="AJ69">
        <f t="shared" si="70"/>
        <v>0</v>
      </c>
      <c r="AK69">
        <v>493.2</v>
      </c>
      <c r="AL69">
        <v>185.57</v>
      </c>
      <c r="AM69">
        <v>5.33</v>
      </c>
      <c r="AN69">
        <v>0.76</v>
      </c>
      <c r="AO69">
        <v>302.3</v>
      </c>
      <c r="AP69">
        <v>0</v>
      </c>
      <c r="AQ69">
        <v>32.159999999999997</v>
      </c>
      <c r="AR69">
        <v>0.06</v>
      </c>
      <c r="AS69">
        <v>0</v>
      </c>
      <c r="AT69">
        <v>95</v>
      </c>
      <c r="AU69">
        <v>65</v>
      </c>
      <c r="AV69">
        <v>1</v>
      </c>
      <c r="AW69">
        <v>1</v>
      </c>
      <c r="AZ69">
        <v>6.77</v>
      </c>
      <c r="BA69">
        <v>6.77</v>
      </c>
      <c r="BB69">
        <v>6.77</v>
      </c>
      <c r="BC69">
        <v>6.77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2</v>
      </c>
      <c r="BJ69" t="s">
        <v>213</v>
      </c>
      <c r="BM69">
        <v>108001</v>
      </c>
      <c r="BN69">
        <v>0</v>
      </c>
      <c r="BO69" t="s">
        <v>3</v>
      </c>
      <c r="BP69">
        <v>0</v>
      </c>
      <c r="BQ69">
        <v>3</v>
      </c>
      <c r="BR69">
        <v>0</v>
      </c>
      <c r="BS69">
        <v>6.77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95</v>
      </c>
      <c r="CA69">
        <v>65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1"/>
        <v>5843.1900000000005</v>
      </c>
      <c r="CQ69">
        <f t="shared" si="72"/>
        <v>1256.3088999999998</v>
      </c>
      <c r="CR69">
        <f t="shared" si="73"/>
        <v>36.084099999999999</v>
      </c>
      <c r="CS69">
        <f t="shared" si="74"/>
        <v>5.1452</v>
      </c>
      <c r="CT69">
        <f t="shared" si="75"/>
        <v>2046.5709999999999</v>
      </c>
      <c r="CU69">
        <f t="shared" si="76"/>
        <v>0</v>
      </c>
      <c r="CV69">
        <f t="shared" si="77"/>
        <v>32.159999999999997</v>
      </c>
      <c r="CW69">
        <f t="shared" si="78"/>
        <v>0.06</v>
      </c>
      <c r="CX69">
        <f t="shared" si="79"/>
        <v>0</v>
      </c>
      <c r="CY69">
        <f t="shared" si="55"/>
        <v>3410.9749999999999</v>
      </c>
      <c r="CZ69">
        <f t="shared" si="56"/>
        <v>2333.8249999999998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70</v>
      </c>
      <c r="DW69" t="s">
        <v>70</v>
      </c>
      <c r="DX69">
        <v>100</v>
      </c>
      <c r="EE69">
        <v>39174386</v>
      </c>
      <c r="EF69">
        <v>3</v>
      </c>
      <c r="EG69" t="s">
        <v>20</v>
      </c>
      <c r="EH69">
        <v>0</v>
      </c>
      <c r="EI69" t="s">
        <v>3</v>
      </c>
      <c r="EJ69">
        <v>2</v>
      </c>
      <c r="EK69">
        <v>108001</v>
      </c>
      <c r="EL69" t="s">
        <v>21</v>
      </c>
      <c r="EM69" t="s">
        <v>22</v>
      </c>
      <c r="EO69" t="s">
        <v>3</v>
      </c>
      <c r="EQ69">
        <v>0</v>
      </c>
      <c r="ER69">
        <v>493.2</v>
      </c>
      <c r="ES69">
        <v>185.57</v>
      </c>
      <c r="ET69">
        <v>5.33</v>
      </c>
      <c r="EU69">
        <v>0.76</v>
      </c>
      <c r="EV69">
        <v>302.3</v>
      </c>
      <c r="EW69">
        <v>32.159999999999997</v>
      </c>
      <c r="EX69">
        <v>0.06</v>
      </c>
      <c r="EY69">
        <v>0</v>
      </c>
      <c r="FQ69">
        <v>0</v>
      </c>
      <c r="FR69">
        <f t="shared" si="80"/>
        <v>0</v>
      </c>
      <c r="FS69">
        <v>0</v>
      </c>
      <c r="FX69">
        <v>95</v>
      </c>
      <c r="FY69">
        <v>65</v>
      </c>
      <c r="GA69" t="s">
        <v>3</v>
      </c>
      <c r="GD69">
        <v>1</v>
      </c>
      <c r="GF69">
        <v>-334489603</v>
      </c>
      <c r="GG69">
        <v>1</v>
      </c>
      <c r="GH69">
        <v>1</v>
      </c>
      <c r="GI69">
        <v>4</v>
      </c>
      <c r="GJ69">
        <v>0</v>
      </c>
      <c r="GK69">
        <v>0</v>
      </c>
      <c r="GL69">
        <f t="shared" si="81"/>
        <v>0</v>
      </c>
      <c r="GM69">
        <f t="shared" si="82"/>
        <v>11588</v>
      </c>
      <c r="GN69">
        <f t="shared" si="83"/>
        <v>0</v>
      </c>
      <c r="GO69">
        <f t="shared" si="84"/>
        <v>11588</v>
      </c>
      <c r="GP69">
        <f t="shared" si="85"/>
        <v>0</v>
      </c>
      <c r="GR69">
        <v>0</v>
      </c>
      <c r="GS69">
        <v>3</v>
      </c>
      <c r="GT69">
        <v>0</v>
      </c>
      <c r="GU69" t="s">
        <v>3</v>
      </c>
      <c r="GV69">
        <f t="shared" si="86"/>
        <v>0</v>
      </c>
      <c r="GW69">
        <v>1</v>
      </c>
      <c r="GX69">
        <f t="shared" si="87"/>
        <v>0</v>
      </c>
      <c r="HA69">
        <v>0</v>
      </c>
      <c r="HB69">
        <v>0</v>
      </c>
      <c r="HC69">
        <f t="shared" si="88"/>
        <v>0</v>
      </c>
      <c r="IK69">
        <v>0</v>
      </c>
    </row>
    <row r="70" spans="1:245" x14ac:dyDescent="0.2">
      <c r="A70">
        <v>18</v>
      </c>
      <c r="B70">
        <v>1</v>
      </c>
      <c r="C70">
        <v>243</v>
      </c>
      <c r="E70" t="s">
        <v>214</v>
      </c>
      <c r="F70" t="s">
        <v>194</v>
      </c>
      <c r="G70" t="s">
        <v>215</v>
      </c>
      <c r="H70" t="s">
        <v>47</v>
      </c>
      <c r="I70">
        <f>I69*J70</f>
        <v>153</v>
      </c>
      <c r="J70">
        <v>87.428571428571431</v>
      </c>
      <c r="O70">
        <f t="shared" si="57"/>
        <v>44902.36</v>
      </c>
      <c r="P70">
        <f t="shared" si="58"/>
        <v>44902.36</v>
      </c>
      <c r="Q70">
        <f t="shared" si="59"/>
        <v>0</v>
      </c>
      <c r="R70">
        <f t="shared" si="60"/>
        <v>0</v>
      </c>
      <c r="S70">
        <f t="shared" si="61"/>
        <v>0</v>
      </c>
      <c r="T70">
        <f t="shared" si="62"/>
        <v>0</v>
      </c>
      <c r="U70">
        <f t="shared" si="63"/>
        <v>0</v>
      </c>
      <c r="V70">
        <f t="shared" si="64"/>
        <v>0</v>
      </c>
      <c r="W70">
        <f t="shared" si="65"/>
        <v>0</v>
      </c>
      <c r="X70">
        <f t="shared" si="66"/>
        <v>0</v>
      </c>
      <c r="Y70">
        <f t="shared" si="67"/>
        <v>0</v>
      </c>
      <c r="AA70">
        <v>39682553</v>
      </c>
      <c r="AB70">
        <f t="shared" si="68"/>
        <v>43.35</v>
      </c>
      <c r="AC70">
        <f t="shared" si="91"/>
        <v>43.35</v>
      </c>
      <c r="AD70">
        <f t="shared" si="92"/>
        <v>0</v>
      </c>
      <c r="AE70">
        <f t="shared" si="93"/>
        <v>0</v>
      </c>
      <c r="AF70">
        <f t="shared" si="94"/>
        <v>0</v>
      </c>
      <c r="AG70">
        <f t="shared" si="69"/>
        <v>0</v>
      </c>
      <c r="AH70">
        <f t="shared" si="95"/>
        <v>0</v>
      </c>
      <c r="AI70">
        <f t="shared" si="96"/>
        <v>0</v>
      </c>
      <c r="AJ70">
        <f t="shared" si="70"/>
        <v>0</v>
      </c>
      <c r="AK70">
        <v>43.35</v>
      </c>
      <c r="AL70">
        <v>43.35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95</v>
      </c>
      <c r="AU70">
        <v>65</v>
      </c>
      <c r="AV70">
        <v>1</v>
      </c>
      <c r="AW70">
        <v>1</v>
      </c>
      <c r="AZ70">
        <v>6.77</v>
      </c>
      <c r="BA70">
        <v>1</v>
      </c>
      <c r="BB70">
        <v>1</v>
      </c>
      <c r="BC70">
        <v>6.77</v>
      </c>
      <c r="BD70" t="s">
        <v>3</v>
      </c>
      <c r="BE70" t="s">
        <v>3</v>
      </c>
      <c r="BF70" t="s">
        <v>3</v>
      </c>
      <c r="BG70" t="s">
        <v>3</v>
      </c>
      <c r="BH70">
        <v>3</v>
      </c>
      <c r="BI70">
        <v>2</v>
      </c>
      <c r="BJ70" t="s">
        <v>3</v>
      </c>
      <c r="BM70">
        <v>108001</v>
      </c>
      <c r="BN70">
        <v>0</v>
      </c>
      <c r="BO70" t="s">
        <v>3</v>
      </c>
      <c r="BP70">
        <v>0</v>
      </c>
      <c r="BQ70">
        <v>3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95</v>
      </c>
      <c r="CA70">
        <v>65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71"/>
        <v>44902.36</v>
      </c>
      <c r="CQ70">
        <f t="shared" si="72"/>
        <v>293.47949999999997</v>
      </c>
      <c r="CR70">
        <f t="shared" si="73"/>
        <v>0</v>
      </c>
      <c r="CS70">
        <f t="shared" si="74"/>
        <v>0</v>
      </c>
      <c r="CT70">
        <f t="shared" si="75"/>
        <v>0</v>
      </c>
      <c r="CU70">
        <f t="shared" si="76"/>
        <v>0</v>
      </c>
      <c r="CV70">
        <f t="shared" si="77"/>
        <v>0</v>
      </c>
      <c r="CW70">
        <f t="shared" si="78"/>
        <v>0</v>
      </c>
      <c r="CX70">
        <f t="shared" si="79"/>
        <v>0</v>
      </c>
      <c r="CY70">
        <f t="shared" si="55"/>
        <v>0</v>
      </c>
      <c r="CZ70">
        <f t="shared" si="56"/>
        <v>0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1003</v>
      </c>
      <c r="DV70" t="s">
        <v>47</v>
      </c>
      <c r="DW70" t="s">
        <v>47</v>
      </c>
      <c r="DX70">
        <v>1</v>
      </c>
      <c r="EE70">
        <v>39174386</v>
      </c>
      <c r="EF70">
        <v>3</v>
      </c>
      <c r="EG70" t="s">
        <v>20</v>
      </c>
      <c r="EH70">
        <v>0</v>
      </c>
      <c r="EI70" t="s">
        <v>3</v>
      </c>
      <c r="EJ70">
        <v>2</v>
      </c>
      <c r="EK70">
        <v>108001</v>
      </c>
      <c r="EL70" t="s">
        <v>21</v>
      </c>
      <c r="EM70" t="s">
        <v>22</v>
      </c>
      <c r="EO70" t="s">
        <v>3</v>
      </c>
      <c r="EQ70">
        <v>0</v>
      </c>
      <c r="ER70">
        <v>43.35</v>
      </c>
      <c r="ES70">
        <v>43.35</v>
      </c>
      <c r="ET70">
        <v>0</v>
      </c>
      <c r="EU70">
        <v>0</v>
      </c>
      <c r="EV70">
        <v>0</v>
      </c>
      <c r="EW70">
        <v>0</v>
      </c>
      <c r="EX70">
        <v>0</v>
      </c>
      <c r="EZ70">
        <v>5</v>
      </c>
      <c r="FC70">
        <v>1</v>
      </c>
      <c r="FD70">
        <v>18</v>
      </c>
      <c r="FF70">
        <v>346.3</v>
      </c>
      <c r="FQ70">
        <v>0</v>
      </c>
      <c r="FR70">
        <f t="shared" si="80"/>
        <v>0</v>
      </c>
      <c r="FS70">
        <v>0</v>
      </c>
      <c r="FX70">
        <v>95</v>
      </c>
      <c r="FY70">
        <v>65</v>
      </c>
      <c r="GA70" t="s">
        <v>216</v>
      </c>
      <c r="GD70">
        <v>1</v>
      </c>
      <c r="GF70">
        <v>1314116131</v>
      </c>
      <c r="GG70">
        <v>1</v>
      </c>
      <c r="GH70">
        <v>3</v>
      </c>
      <c r="GI70">
        <v>4</v>
      </c>
      <c r="GJ70">
        <v>0</v>
      </c>
      <c r="GK70">
        <v>0</v>
      </c>
      <c r="GL70">
        <f t="shared" si="81"/>
        <v>0</v>
      </c>
      <c r="GM70">
        <f t="shared" si="82"/>
        <v>44902.36</v>
      </c>
      <c r="GN70">
        <f t="shared" si="83"/>
        <v>0</v>
      </c>
      <c r="GO70">
        <f t="shared" si="84"/>
        <v>44902.36</v>
      </c>
      <c r="GP70">
        <f t="shared" si="85"/>
        <v>0</v>
      </c>
      <c r="GR70">
        <v>1</v>
      </c>
      <c r="GS70">
        <v>1</v>
      </c>
      <c r="GT70">
        <v>0</v>
      </c>
      <c r="GU70" t="s">
        <v>3</v>
      </c>
      <c r="GV70">
        <f t="shared" si="86"/>
        <v>0</v>
      </c>
      <c r="GW70">
        <v>1</v>
      </c>
      <c r="GX70">
        <f t="shared" si="87"/>
        <v>0</v>
      </c>
      <c r="HA70">
        <v>0</v>
      </c>
      <c r="HB70">
        <v>0</v>
      </c>
      <c r="HC70">
        <f t="shared" si="88"/>
        <v>0</v>
      </c>
      <c r="IK70">
        <v>0</v>
      </c>
    </row>
    <row r="71" spans="1:245" x14ac:dyDescent="0.2">
      <c r="A71">
        <v>18</v>
      </c>
      <c r="B71">
        <v>1</v>
      </c>
      <c r="C71">
        <v>244</v>
      </c>
      <c r="E71" t="s">
        <v>217</v>
      </c>
      <c r="F71" t="s">
        <v>194</v>
      </c>
      <c r="G71" t="s">
        <v>218</v>
      </c>
      <c r="H71" t="s">
        <v>47</v>
      </c>
      <c r="I71">
        <f>I69*J71</f>
        <v>25.5</v>
      </c>
      <c r="J71">
        <v>14.571428571428571</v>
      </c>
      <c r="O71">
        <f t="shared" si="57"/>
        <v>2952.06</v>
      </c>
      <c r="P71">
        <f t="shared" si="58"/>
        <v>2952.06</v>
      </c>
      <c r="Q71">
        <f t="shared" si="59"/>
        <v>0</v>
      </c>
      <c r="R71">
        <f t="shared" si="60"/>
        <v>0</v>
      </c>
      <c r="S71">
        <f t="shared" si="61"/>
        <v>0</v>
      </c>
      <c r="T71">
        <f t="shared" si="62"/>
        <v>0</v>
      </c>
      <c r="U71">
        <f t="shared" si="63"/>
        <v>0</v>
      </c>
      <c r="V71">
        <f t="shared" si="64"/>
        <v>0</v>
      </c>
      <c r="W71">
        <f t="shared" si="65"/>
        <v>0</v>
      </c>
      <c r="X71">
        <f t="shared" si="66"/>
        <v>0</v>
      </c>
      <c r="Y71">
        <f t="shared" si="67"/>
        <v>0</v>
      </c>
      <c r="AA71">
        <v>39682553</v>
      </c>
      <c r="AB71">
        <f t="shared" si="68"/>
        <v>17.100000000000001</v>
      </c>
      <c r="AC71">
        <f t="shared" si="91"/>
        <v>17.100000000000001</v>
      </c>
      <c r="AD71">
        <f t="shared" si="92"/>
        <v>0</v>
      </c>
      <c r="AE71">
        <f t="shared" si="93"/>
        <v>0</v>
      </c>
      <c r="AF71">
        <f t="shared" si="94"/>
        <v>0</v>
      </c>
      <c r="AG71">
        <f t="shared" si="69"/>
        <v>0</v>
      </c>
      <c r="AH71">
        <f t="shared" si="95"/>
        <v>0</v>
      </c>
      <c r="AI71">
        <f t="shared" si="96"/>
        <v>0</v>
      </c>
      <c r="AJ71">
        <f t="shared" si="70"/>
        <v>0</v>
      </c>
      <c r="AK71">
        <v>17.100000000000001</v>
      </c>
      <c r="AL71">
        <v>17.100000000000001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95</v>
      </c>
      <c r="AU71">
        <v>65</v>
      </c>
      <c r="AV71">
        <v>1</v>
      </c>
      <c r="AW71">
        <v>1</v>
      </c>
      <c r="AZ71">
        <v>6.77</v>
      </c>
      <c r="BA71">
        <v>1</v>
      </c>
      <c r="BB71">
        <v>1</v>
      </c>
      <c r="BC71">
        <v>6.77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2</v>
      </c>
      <c r="BJ71" t="s">
        <v>3</v>
      </c>
      <c r="BM71">
        <v>108001</v>
      </c>
      <c r="BN71">
        <v>0</v>
      </c>
      <c r="BO71" t="s">
        <v>3</v>
      </c>
      <c r="BP71">
        <v>0</v>
      </c>
      <c r="BQ71">
        <v>3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95</v>
      </c>
      <c r="CA71">
        <v>65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1"/>
        <v>2952.06</v>
      </c>
      <c r="CQ71">
        <f t="shared" si="72"/>
        <v>115.767</v>
      </c>
      <c r="CR71">
        <f t="shared" si="73"/>
        <v>0</v>
      </c>
      <c r="CS71">
        <f t="shared" si="74"/>
        <v>0</v>
      </c>
      <c r="CT71">
        <f t="shared" si="75"/>
        <v>0</v>
      </c>
      <c r="CU71">
        <f t="shared" si="76"/>
        <v>0</v>
      </c>
      <c r="CV71">
        <f t="shared" si="77"/>
        <v>0</v>
      </c>
      <c r="CW71">
        <f t="shared" si="78"/>
        <v>0</v>
      </c>
      <c r="CX71">
        <f t="shared" si="79"/>
        <v>0</v>
      </c>
      <c r="CY71">
        <f t="shared" si="55"/>
        <v>0</v>
      </c>
      <c r="CZ71">
        <f t="shared" si="56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1003</v>
      </c>
      <c r="DV71" t="s">
        <v>47</v>
      </c>
      <c r="DW71" t="s">
        <v>47</v>
      </c>
      <c r="DX71">
        <v>1</v>
      </c>
      <c r="EE71">
        <v>39174386</v>
      </c>
      <c r="EF71">
        <v>3</v>
      </c>
      <c r="EG71" t="s">
        <v>20</v>
      </c>
      <c r="EH71">
        <v>0</v>
      </c>
      <c r="EI71" t="s">
        <v>3</v>
      </c>
      <c r="EJ71">
        <v>2</v>
      </c>
      <c r="EK71">
        <v>108001</v>
      </c>
      <c r="EL71" t="s">
        <v>21</v>
      </c>
      <c r="EM71" t="s">
        <v>22</v>
      </c>
      <c r="EO71" t="s">
        <v>3</v>
      </c>
      <c r="EQ71">
        <v>0</v>
      </c>
      <c r="ER71">
        <v>17.100000000000001</v>
      </c>
      <c r="ES71">
        <v>17.100000000000001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1</v>
      </c>
      <c r="FD71">
        <v>18</v>
      </c>
      <c r="FF71">
        <v>136.57</v>
      </c>
      <c r="FQ71">
        <v>0</v>
      </c>
      <c r="FR71">
        <f t="shared" si="80"/>
        <v>0</v>
      </c>
      <c r="FS71">
        <v>0</v>
      </c>
      <c r="FX71">
        <v>95</v>
      </c>
      <c r="FY71">
        <v>65</v>
      </c>
      <c r="GA71" t="s">
        <v>219</v>
      </c>
      <c r="GD71">
        <v>1</v>
      </c>
      <c r="GF71">
        <v>-315242619</v>
      </c>
      <c r="GG71">
        <v>1</v>
      </c>
      <c r="GH71">
        <v>3</v>
      </c>
      <c r="GI71">
        <v>4</v>
      </c>
      <c r="GJ71">
        <v>0</v>
      </c>
      <c r="GK71">
        <v>0</v>
      </c>
      <c r="GL71">
        <f t="shared" si="81"/>
        <v>0</v>
      </c>
      <c r="GM71">
        <f t="shared" si="82"/>
        <v>2952.06</v>
      </c>
      <c r="GN71">
        <f t="shared" si="83"/>
        <v>0</v>
      </c>
      <c r="GO71">
        <f t="shared" si="84"/>
        <v>2952.06</v>
      </c>
      <c r="GP71">
        <f t="shared" si="85"/>
        <v>0</v>
      </c>
      <c r="GR71">
        <v>1</v>
      </c>
      <c r="GS71">
        <v>1</v>
      </c>
      <c r="GT71">
        <v>0</v>
      </c>
      <c r="GU71" t="s">
        <v>3</v>
      </c>
      <c r="GV71">
        <f t="shared" si="86"/>
        <v>0</v>
      </c>
      <c r="GW71">
        <v>1</v>
      </c>
      <c r="GX71">
        <f t="shared" si="87"/>
        <v>0</v>
      </c>
      <c r="HA71">
        <v>0</v>
      </c>
      <c r="HB71">
        <v>0</v>
      </c>
      <c r="HC71">
        <f t="shared" si="88"/>
        <v>0</v>
      </c>
      <c r="IK71">
        <v>0</v>
      </c>
    </row>
    <row r="72" spans="1:245" x14ac:dyDescent="0.2">
      <c r="A72">
        <v>17</v>
      </c>
      <c r="B72">
        <v>1</v>
      </c>
      <c r="C72">
        <f>ROW(SmtRes!A246)</f>
        <v>246</v>
      </c>
      <c r="D72">
        <f>ROW(EtalonRes!A220)</f>
        <v>220</v>
      </c>
      <c r="E72" t="s">
        <v>220</v>
      </c>
      <c r="F72" t="s">
        <v>221</v>
      </c>
      <c r="G72" t="s">
        <v>222</v>
      </c>
      <c r="H72" t="s">
        <v>15</v>
      </c>
      <c r="I72">
        <v>6</v>
      </c>
      <c r="J72">
        <v>0</v>
      </c>
      <c r="O72">
        <f t="shared" si="57"/>
        <v>3974.35</v>
      </c>
      <c r="P72">
        <f t="shared" si="58"/>
        <v>0</v>
      </c>
      <c r="Q72">
        <f t="shared" si="59"/>
        <v>0</v>
      </c>
      <c r="R72">
        <f t="shared" si="60"/>
        <v>0</v>
      </c>
      <c r="S72">
        <f t="shared" si="61"/>
        <v>3974.35</v>
      </c>
      <c r="T72">
        <f t="shared" si="62"/>
        <v>0</v>
      </c>
      <c r="U72">
        <f t="shared" si="63"/>
        <v>21.6</v>
      </c>
      <c r="V72">
        <f t="shared" si="64"/>
        <v>0</v>
      </c>
      <c r="W72">
        <f t="shared" si="65"/>
        <v>0</v>
      </c>
      <c r="X72">
        <f t="shared" si="66"/>
        <v>2583.33</v>
      </c>
      <c r="Y72">
        <f t="shared" si="67"/>
        <v>1589.74</v>
      </c>
      <c r="AA72">
        <v>39682553</v>
      </c>
      <c r="AB72">
        <f t="shared" si="68"/>
        <v>33.83</v>
      </c>
      <c r="AC72">
        <f t="shared" si="91"/>
        <v>0</v>
      </c>
      <c r="AD72">
        <f t="shared" si="92"/>
        <v>0</v>
      </c>
      <c r="AE72">
        <f t="shared" si="93"/>
        <v>0</v>
      </c>
      <c r="AF72">
        <f t="shared" si="94"/>
        <v>33.83</v>
      </c>
      <c r="AG72">
        <f t="shared" si="69"/>
        <v>0</v>
      </c>
      <c r="AH72">
        <f t="shared" si="95"/>
        <v>3.6</v>
      </c>
      <c r="AI72">
        <f t="shared" si="96"/>
        <v>0</v>
      </c>
      <c r="AJ72">
        <f t="shared" si="70"/>
        <v>0</v>
      </c>
      <c r="AK72">
        <v>33.83</v>
      </c>
      <c r="AL72">
        <v>0</v>
      </c>
      <c r="AM72">
        <v>0</v>
      </c>
      <c r="AN72">
        <v>0</v>
      </c>
      <c r="AO72">
        <v>33.83</v>
      </c>
      <c r="AP72">
        <v>0</v>
      </c>
      <c r="AQ72">
        <v>3.6</v>
      </c>
      <c r="AR72">
        <v>0</v>
      </c>
      <c r="AS72">
        <v>0</v>
      </c>
      <c r="AT72">
        <v>65</v>
      </c>
      <c r="AU72">
        <v>40</v>
      </c>
      <c r="AV72">
        <v>1</v>
      </c>
      <c r="AW72">
        <v>1</v>
      </c>
      <c r="AZ72">
        <v>19.579999999999998</v>
      </c>
      <c r="BA72">
        <v>19.579999999999998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223</v>
      </c>
      <c r="BM72">
        <v>200001</v>
      </c>
      <c r="BN72">
        <v>0</v>
      </c>
      <c r="BO72" t="s">
        <v>3</v>
      </c>
      <c r="BP72">
        <v>0</v>
      </c>
      <c r="BQ72">
        <v>4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65</v>
      </c>
      <c r="CA72">
        <v>40</v>
      </c>
      <c r="CE72">
        <v>0</v>
      </c>
      <c r="CF72">
        <v>0</v>
      </c>
      <c r="CG72">
        <v>0</v>
      </c>
      <c r="CM72">
        <v>0</v>
      </c>
      <c r="CN72" t="s">
        <v>224</v>
      </c>
      <c r="CO72">
        <v>0</v>
      </c>
      <c r="CP72">
        <f t="shared" si="71"/>
        <v>3974.35</v>
      </c>
      <c r="CQ72">
        <f t="shared" si="72"/>
        <v>0</v>
      </c>
      <c r="CR72">
        <f t="shared" si="73"/>
        <v>0</v>
      </c>
      <c r="CS72">
        <f t="shared" si="74"/>
        <v>0</v>
      </c>
      <c r="CT72">
        <f t="shared" si="75"/>
        <v>662.39139999999986</v>
      </c>
      <c r="CU72">
        <f t="shared" si="76"/>
        <v>0</v>
      </c>
      <c r="CV72">
        <f t="shared" si="77"/>
        <v>3.6</v>
      </c>
      <c r="CW72">
        <f t="shared" si="78"/>
        <v>0</v>
      </c>
      <c r="CX72">
        <f t="shared" si="79"/>
        <v>0</v>
      </c>
      <c r="CY72">
        <f t="shared" si="55"/>
        <v>2583.3274999999999</v>
      </c>
      <c r="CZ72">
        <f t="shared" si="56"/>
        <v>1589.74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1013</v>
      </c>
      <c r="DV72" t="s">
        <v>15</v>
      </c>
      <c r="DW72" t="s">
        <v>15</v>
      </c>
      <c r="DX72">
        <v>1</v>
      </c>
      <c r="EE72">
        <v>39174428</v>
      </c>
      <c r="EF72">
        <v>4</v>
      </c>
      <c r="EG72" t="s">
        <v>225</v>
      </c>
      <c r="EH72">
        <v>0</v>
      </c>
      <c r="EI72" t="s">
        <v>3</v>
      </c>
      <c r="EJ72">
        <v>4</v>
      </c>
      <c r="EK72">
        <v>200001</v>
      </c>
      <c r="EL72" t="s">
        <v>226</v>
      </c>
      <c r="EM72" t="s">
        <v>227</v>
      </c>
      <c r="EO72" t="s">
        <v>228</v>
      </c>
      <c r="EQ72">
        <v>0</v>
      </c>
      <c r="ER72">
        <v>33.83</v>
      </c>
      <c r="ES72">
        <v>0</v>
      </c>
      <c r="ET72">
        <v>0</v>
      </c>
      <c r="EU72">
        <v>0</v>
      </c>
      <c r="EV72">
        <v>33.83</v>
      </c>
      <c r="EW72">
        <v>3.6</v>
      </c>
      <c r="EX72">
        <v>0</v>
      </c>
      <c r="EY72">
        <v>0</v>
      </c>
      <c r="FQ72">
        <v>0</v>
      </c>
      <c r="FR72">
        <f t="shared" si="80"/>
        <v>0</v>
      </c>
      <c r="FS72">
        <v>0</v>
      </c>
      <c r="FX72">
        <v>65</v>
      </c>
      <c r="FY72">
        <v>40</v>
      </c>
      <c r="GA72" t="s">
        <v>3</v>
      </c>
      <c r="GD72">
        <v>1</v>
      </c>
      <c r="GF72">
        <v>1740344952</v>
      </c>
      <c r="GG72">
        <v>1</v>
      </c>
      <c r="GH72">
        <v>1</v>
      </c>
      <c r="GI72">
        <v>4</v>
      </c>
      <c r="GJ72">
        <v>0</v>
      </c>
      <c r="GK72">
        <v>0</v>
      </c>
      <c r="GL72">
        <f t="shared" si="81"/>
        <v>0</v>
      </c>
      <c r="GM72">
        <f t="shared" si="82"/>
        <v>8147.42</v>
      </c>
      <c r="GN72">
        <f t="shared" si="83"/>
        <v>0</v>
      </c>
      <c r="GO72">
        <f t="shared" si="84"/>
        <v>0</v>
      </c>
      <c r="GP72">
        <f t="shared" si="85"/>
        <v>8147.42</v>
      </c>
      <c r="GR72">
        <v>0</v>
      </c>
      <c r="GS72">
        <v>3</v>
      </c>
      <c r="GT72">
        <v>0</v>
      </c>
      <c r="GU72" t="s">
        <v>3</v>
      </c>
      <c r="GV72">
        <f t="shared" si="86"/>
        <v>0</v>
      </c>
      <c r="GW72">
        <v>1</v>
      </c>
      <c r="GX72">
        <f t="shared" si="87"/>
        <v>0</v>
      </c>
      <c r="HA72">
        <v>0</v>
      </c>
      <c r="HB72">
        <v>0</v>
      </c>
      <c r="HC72">
        <f t="shared" si="88"/>
        <v>0</v>
      </c>
      <c r="IK72">
        <v>0</v>
      </c>
    </row>
    <row r="73" spans="1:245" x14ac:dyDescent="0.2">
      <c r="A73">
        <v>17</v>
      </c>
      <c r="B73">
        <v>1</v>
      </c>
      <c r="C73">
        <f>ROW(SmtRes!A248)</f>
        <v>248</v>
      </c>
      <c r="D73">
        <f>ROW(EtalonRes!A222)</f>
        <v>222</v>
      </c>
      <c r="E73" t="s">
        <v>229</v>
      </c>
      <c r="F73" t="s">
        <v>230</v>
      </c>
      <c r="G73" t="s">
        <v>231</v>
      </c>
      <c r="H73" t="s">
        <v>15</v>
      </c>
      <c r="I73">
        <v>56</v>
      </c>
      <c r="J73">
        <v>0</v>
      </c>
      <c r="O73">
        <f t="shared" si="57"/>
        <v>14013.01</v>
      </c>
      <c r="P73">
        <f t="shared" si="58"/>
        <v>0</v>
      </c>
      <c r="Q73">
        <f t="shared" si="59"/>
        <v>0</v>
      </c>
      <c r="R73">
        <f t="shared" si="60"/>
        <v>0</v>
      </c>
      <c r="S73">
        <f t="shared" si="61"/>
        <v>14013.01</v>
      </c>
      <c r="T73">
        <f t="shared" si="62"/>
        <v>0</v>
      </c>
      <c r="U73">
        <f t="shared" si="63"/>
        <v>76.160000000000011</v>
      </c>
      <c r="V73">
        <f t="shared" si="64"/>
        <v>0</v>
      </c>
      <c r="W73">
        <f t="shared" si="65"/>
        <v>0</v>
      </c>
      <c r="X73">
        <f t="shared" si="66"/>
        <v>9108.4599999999991</v>
      </c>
      <c r="Y73">
        <f t="shared" si="67"/>
        <v>5605.2</v>
      </c>
      <c r="AA73">
        <v>39682553</v>
      </c>
      <c r="AB73">
        <f t="shared" si="68"/>
        <v>12.78</v>
      </c>
      <c r="AC73">
        <f t="shared" si="91"/>
        <v>0</v>
      </c>
      <c r="AD73">
        <f t="shared" si="92"/>
        <v>0</v>
      </c>
      <c r="AE73">
        <f t="shared" si="93"/>
        <v>0</v>
      </c>
      <c r="AF73">
        <f t="shared" si="94"/>
        <v>12.78</v>
      </c>
      <c r="AG73">
        <f t="shared" si="69"/>
        <v>0</v>
      </c>
      <c r="AH73">
        <f t="shared" si="95"/>
        <v>1.36</v>
      </c>
      <c r="AI73">
        <f t="shared" si="96"/>
        <v>0</v>
      </c>
      <c r="AJ73">
        <f t="shared" si="70"/>
        <v>0</v>
      </c>
      <c r="AK73">
        <v>12.78</v>
      </c>
      <c r="AL73">
        <v>0</v>
      </c>
      <c r="AM73">
        <v>0</v>
      </c>
      <c r="AN73">
        <v>0</v>
      </c>
      <c r="AO73">
        <v>12.78</v>
      </c>
      <c r="AP73">
        <v>0</v>
      </c>
      <c r="AQ73">
        <v>1.36</v>
      </c>
      <c r="AR73">
        <v>0</v>
      </c>
      <c r="AS73">
        <v>0</v>
      </c>
      <c r="AT73">
        <v>65</v>
      </c>
      <c r="AU73">
        <v>40</v>
      </c>
      <c r="AV73">
        <v>1</v>
      </c>
      <c r="AW73">
        <v>1</v>
      </c>
      <c r="AZ73">
        <v>19.579999999999998</v>
      </c>
      <c r="BA73">
        <v>19.579999999999998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232</v>
      </c>
      <c r="BM73">
        <v>200001</v>
      </c>
      <c r="BN73">
        <v>0</v>
      </c>
      <c r="BO73" t="s">
        <v>3</v>
      </c>
      <c r="BP73">
        <v>0</v>
      </c>
      <c r="BQ73">
        <v>4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65</v>
      </c>
      <c r="CA73">
        <v>40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1"/>
        <v>14013.01</v>
      </c>
      <c r="CQ73">
        <f t="shared" si="72"/>
        <v>0</v>
      </c>
      <c r="CR73">
        <f t="shared" si="73"/>
        <v>0</v>
      </c>
      <c r="CS73">
        <f t="shared" si="74"/>
        <v>0</v>
      </c>
      <c r="CT73">
        <f t="shared" si="75"/>
        <v>250.23239999999996</v>
      </c>
      <c r="CU73">
        <f t="shared" si="76"/>
        <v>0</v>
      </c>
      <c r="CV73">
        <f t="shared" si="77"/>
        <v>1.36</v>
      </c>
      <c r="CW73">
        <f t="shared" si="78"/>
        <v>0</v>
      </c>
      <c r="CX73">
        <f t="shared" si="79"/>
        <v>0</v>
      </c>
      <c r="CY73">
        <f t="shared" si="55"/>
        <v>9108.4565000000002</v>
      </c>
      <c r="CZ73">
        <f t="shared" si="56"/>
        <v>5605.2040000000006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15</v>
      </c>
      <c r="DW73" t="s">
        <v>15</v>
      </c>
      <c r="DX73">
        <v>1</v>
      </c>
      <c r="EE73">
        <v>39174428</v>
      </c>
      <c r="EF73">
        <v>4</v>
      </c>
      <c r="EG73" t="s">
        <v>225</v>
      </c>
      <c r="EH73">
        <v>0</v>
      </c>
      <c r="EI73" t="s">
        <v>3</v>
      </c>
      <c r="EJ73">
        <v>4</v>
      </c>
      <c r="EK73">
        <v>200001</v>
      </c>
      <c r="EL73" t="s">
        <v>226</v>
      </c>
      <c r="EM73" t="s">
        <v>227</v>
      </c>
      <c r="EO73" t="s">
        <v>3</v>
      </c>
      <c r="EQ73">
        <v>0</v>
      </c>
      <c r="ER73">
        <v>12.78</v>
      </c>
      <c r="ES73">
        <v>0</v>
      </c>
      <c r="ET73">
        <v>0</v>
      </c>
      <c r="EU73">
        <v>0</v>
      </c>
      <c r="EV73">
        <v>12.78</v>
      </c>
      <c r="EW73">
        <v>1.36</v>
      </c>
      <c r="EX73">
        <v>0</v>
      </c>
      <c r="EY73">
        <v>0</v>
      </c>
      <c r="FQ73">
        <v>0</v>
      </c>
      <c r="FR73">
        <f t="shared" si="80"/>
        <v>0</v>
      </c>
      <c r="FS73">
        <v>0</v>
      </c>
      <c r="FX73">
        <v>65</v>
      </c>
      <c r="FY73">
        <v>40</v>
      </c>
      <c r="GA73" t="s">
        <v>3</v>
      </c>
      <c r="GD73">
        <v>1</v>
      </c>
      <c r="GF73">
        <v>-1893602147</v>
      </c>
      <c r="GG73">
        <v>1</v>
      </c>
      <c r="GH73">
        <v>1</v>
      </c>
      <c r="GI73">
        <v>4</v>
      </c>
      <c r="GJ73">
        <v>0</v>
      </c>
      <c r="GK73">
        <v>0</v>
      </c>
      <c r="GL73">
        <f t="shared" si="81"/>
        <v>0</v>
      </c>
      <c r="GM73">
        <f t="shared" si="82"/>
        <v>28726.67</v>
      </c>
      <c r="GN73">
        <f t="shared" si="83"/>
        <v>0</v>
      </c>
      <c r="GO73">
        <f t="shared" si="84"/>
        <v>0</v>
      </c>
      <c r="GP73">
        <f t="shared" si="85"/>
        <v>28726.67</v>
      </c>
      <c r="GR73">
        <v>0</v>
      </c>
      <c r="GS73">
        <v>3</v>
      </c>
      <c r="GT73">
        <v>0</v>
      </c>
      <c r="GU73" t="s">
        <v>3</v>
      </c>
      <c r="GV73">
        <f t="shared" si="86"/>
        <v>0</v>
      </c>
      <c r="GW73">
        <v>1</v>
      </c>
      <c r="GX73">
        <f t="shared" si="87"/>
        <v>0</v>
      </c>
      <c r="HA73">
        <v>0</v>
      </c>
      <c r="HB73">
        <v>0</v>
      </c>
      <c r="HC73">
        <f t="shared" si="88"/>
        <v>0</v>
      </c>
      <c r="IK73">
        <v>0</v>
      </c>
    </row>
    <row r="74" spans="1:245" x14ac:dyDescent="0.2">
      <c r="A74">
        <v>17</v>
      </c>
      <c r="B74">
        <v>1</v>
      </c>
      <c r="C74">
        <f>ROW(SmtRes!A250)</f>
        <v>250</v>
      </c>
      <c r="D74">
        <f>ROW(EtalonRes!A224)</f>
        <v>224</v>
      </c>
      <c r="E74" t="s">
        <v>233</v>
      </c>
      <c r="F74" t="s">
        <v>234</v>
      </c>
      <c r="G74" t="s">
        <v>235</v>
      </c>
      <c r="H74" t="s">
        <v>15</v>
      </c>
      <c r="I74">
        <v>54</v>
      </c>
      <c r="J74">
        <v>0</v>
      </c>
      <c r="O74">
        <f t="shared" si="57"/>
        <v>16515.34</v>
      </c>
      <c r="P74">
        <f t="shared" si="58"/>
        <v>0</v>
      </c>
      <c r="Q74">
        <f t="shared" si="59"/>
        <v>0</v>
      </c>
      <c r="R74">
        <f t="shared" si="60"/>
        <v>0</v>
      </c>
      <c r="S74">
        <f t="shared" si="61"/>
        <v>16515.34</v>
      </c>
      <c r="T74">
        <f t="shared" si="62"/>
        <v>0</v>
      </c>
      <c r="U74">
        <f t="shared" si="63"/>
        <v>65.88</v>
      </c>
      <c r="V74">
        <f t="shared" si="64"/>
        <v>0</v>
      </c>
      <c r="W74">
        <f t="shared" si="65"/>
        <v>0</v>
      </c>
      <c r="X74">
        <f t="shared" si="66"/>
        <v>10734.97</v>
      </c>
      <c r="Y74">
        <f t="shared" si="67"/>
        <v>6606.14</v>
      </c>
      <c r="AA74">
        <v>39682553</v>
      </c>
      <c r="AB74">
        <f t="shared" si="68"/>
        <v>15.62</v>
      </c>
      <c r="AC74">
        <f t="shared" si="91"/>
        <v>0</v>
      </c>
      <c r="AD74">
        <f t="shared" si="92"/>
        <v>0</v>
      </c>
      <c r="AE74">
        <f t="shared" si="93"/>
        <v>0</v>
      </c>
      <c r="AF74">
        <f t="shared" si="94"/>
        <v>15.62</v>
      </c>
      <c r="AG74">
        <f t="shared" si="69"/>
        <v>0</v>
      </c>
      <c r="AH74">
        <f t="shared" si="95"/>
        <v>1.22</v>
      </c>
      <c r="AI74">
        <f t="shared" si="96"/>
        <v>0</v>
      </c>
      <c r="AJ74">
        <f t="shared" si="70"/>
        <v>0</v>
      </c>
      <c r="AK74">
        <v>15.62</v>
      </c>
      <c r="AL74">
        <v>0</v>
      </c>
      <c r="AM74">
        <v>0</v>
      </c>
      <c r="AN74">
        <v>0</v>
      </c>
      <c r="AO74">
        <v>15.62</v>
      </c>
      <c r="AP74">
        <v>0</v>
      </c>
      <c r="AQ74">
        <v>1.22</v>
      </c>
      <c r="AR74">
        <v>0</v>
      </c>
      <c r="AS74">
        <v>0</v>
      </c>
      <c r="AT74">
        <v>65</v>
      </c>
      <c r="AU74">
        <v>40</v>
      </c>
      <c r="AV74">
        <v>1</v>
      </c>
      <c r="AW74">
        <v>1</v>
      </c>
      <c r="AZ74">
        <v>19.579999999999998</v>
      </c>
      <c r="BA74">
        <v>19.579999999999998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236</v>
      </c>
      <c r="BM74">
        <v>200001</v>
      </c>
      <c r="BN74">
        <v>0</v>
      </c>
      <c r="BO74" t="s">
        <v>3</v>
      </c>
      <c r="BP74">
        <v>0</v>
      </c>
      <c r="BQ74">
        <v>4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65</v>
      </c>
      <c r="CA74">
        <v>40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71"/>
        <v>16515.34</v>
      </c>
      <c r="CQ74">
        <f t="shared" si="72"/>
        <v>0</v>
      </c>
      <c r="CR74">
        <f t="shared" si="73"/>
        <v>0</v>
      </c>
      <c r="CS74">
        <f t="shared" si="74"/>
        <v>0</v>
      </c>
      <c r="CT74">
        <f t="shared" si="75"/>
        <v>305.83959999999996</v>
      </c>
      <c r="CU74">
        <f t="shared" si="76"/>
        <v>0</v>
      </c>
      <c r="CV74">
        <f t="shared" si="77"/>
        <v>1.22</v>
      </c>
      <c r="CW74">
        <f t="shared" si="78"/>
        <v>0</v>
      </c>
      <c r="CX74">
        <f t="shared" si="79"/>
        <v>0</v>
      </c>
      <c r="CY74">
        <f t="shared" si="55"/>
        <v>10734.971000000001</v>
      </c>
      <c r="CZ74">
        <f t="shared" si="56"/>
        <v>6606.1359999999995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15</v>
      </c>
      <c r="DW74" t="s">
        <v>15</v>
      </c>
      <c r="DX74">
        <v>1</v>
      </c>
      <c r="EE74">
        <v>39174428</v>
      </c>
      <c r="EF74">
        <v>4</v>
      </c>
      <c r="EG74" t="s">
        <v>225</v>
      </c>
      <c r="EH74">
        <v>0</v>
      </c>
      <c r="EI74" t="s">
        <v>3</v>
      </c>
      <c r="EJ74">
        <v>4</v>
      </c>
      <c r="EK74">
        <v>200001</v>
      </c>
      <c r="EL74" t="s">
        <v>226</v>
      </c>
      <c r="EM74" t="s">
        <v>227</v>
      </c>
      <c r="EO74" t="s">
        <v>3</v>
      </c>
      <c r="EQ74">
        <v>0</v>
      </c>
      <c r="ER74">
        <v>15.62</v>
      </c>
      <c r="ES74">
        <v>0</v>
      </c>
      <c r="ET74">
        <v>0</v>
      </c>
      <c r="EU74">
        <v>0</v>
      </c>
      <c r="EV74">
        <v>15.62</v>
      </c>
      <c r="EW74">
        <v>1.22</v>
      </c>
      <c r="EX74">
        <v>0</v>
      </c>
      <c r="EY74">
        <v>0</v>
      </c>
      <c r="FQ74">
        <v>0</v>
      </c>
      <c r="FR74">
        <f t="shared" si="80"/>
        <v>0</v>
      </c>
      <c r="FS74">
        <v>0</v>
      </c>
      <c r="FX74">
        <v>65</v>
      </c>
      <c r="FY74">
        <v>40</v>
      </c>
      <c r="GA74" t="s">
        <v>3</v>
      </c>
      <c r="GD74">
        <v>1</v>
      </c>
      <c r="GF74">
        <v>-829332442</v>
      </c>
      <c r="GG74">
        <v>1</v>
      </c>
      <c r="GH74">
        <v>1</v>
      </c>
      <c r="GI74">
        <v>4</v>
      </c>
      <c r="GJ74">
        <v>0</v>
      </c>
      <c r="GK74">
        <v>0</v>
      </c>
      <c r="GL74">
        <f t="shared" si="81"/>
        <v>0</v>
      </c>
      <c r="GM74">
        <f t="shared" si="82"/>
        <v>33856.449999999997</v>
      </c>
      <c r="GN74">
        <f t="shared" si="83"/>
        <v>0</v>
      </c>
      <c r="GO74">
        <f t="shared" si="84"/>
        <v>0</v>
      </c>
      <c r="GP74">
        <f t="shared" si="85"/>
        <v>33856.449999999997</v>
      </c>
      <c r="GR74">
        <v>0</v>
      </c>
      <c r="GS74">
        <v>3</v>
      </c>
      <c r="GT74">
        <v>0</v>
      </c>
      <c r="GU74" t="s">
        <v>3</v>
      </c>
      <c r="GV74">
        <f t="shared" si="86"/>
        <v>0</v>
      </c>
      <c r="GW74">
        <v>1</v>
      </c>
      <c r="GX74">
        <f t="shared" si="87"/>
        <v>0</v>
      </c>
      <c r="HA74">
        <v>0</v>
      </c>
      <c r="HB74">
        <v>0</v>
      </c>
      <c r="HC74">
        <f t="shared" si="88"/>
        <v>0</v>
      </c>
      <c r="IK74">
        <v>0</v>
      </c>
    </row>
    <row r="75" spans="1:245" x14ac:dyDescent="0.2">
      <c r="A75">
        <v>17</v>
      </c>
      <c r="B75">
        <v>1</v>
      </c>
      <c r="C75">
        <f>ROW(SmtRes!A252)</f>
        <v>252</v>
      </c>
      <c r="D75">
        <f>ROW(EtalonRes!A226)</f>
        <v>226</v>
      </c>
      <c r="E75" t="s">
        <v>237</v>
      </c>
      <c r="F75" t="s">
        <v>238</v>
      </c>
      <c r="G75" t="s">
        <v>239</v>
      </c>
      <c r="H75" t="s">
        <v>240</v>
      </c>
      <c r="I75">
        <f>ROUND(16/100,9)</f>
        <v>0.16</v>
      </c>
      <c r="J75">
        <v>0</v>
      </c>
      <c r="O75">
        <f t="shared" si="57"/>
        <v>519.89</v>
      </c>
      <c r="P75">
        <f t="shared" si="58"/>
        <v>0</v>
      </c>
      <c r="Q75">
        <f t="shared" si="59"/>
        <v>0</v>
      </c>
      <c r="R75">
        <f t="shared" si="60"/>
        <v>0</v>
      </c>
      <c r="S75">
        <f t="shared" si="61"/>
        <v>519.89</v>
      </c>
      <c r="T75">
        <f t="shared" si="62"/>
        <v>0</v>
      </c>
      <c r="U75">
        <f t="shared" si="63"/>
        <v>2.0736000000000003</v>
      </c>
      <c r="V75">
        <f t="shared" si="64"/>
        <v>0</v>
      </c>
      <c r="W75">
        <f t="shared" si="65"/>
        <v>0</v>
      </c>
      <c r="X75">
        <f t="shared" si="66"/>
        <v>337.93</v>
      </c>
      <c r="Y75">
        <f t="shared" si="67"/>
        <v>207.96</v>
      </c>
      <c r="AA75">
        <v>39682553</v>
      </c>
      <c r="AB75">
        <f t="shared" si="68"/>
        <v>165.95</v>
      </c>
      <c r="AC75">
        <f t="shared" si="91"/>
        <v>0</v>
      </c>
      <c r="AD75">
        <f t="shared" si="92"/>
        <v>0</v>
      </c>
      <c r="AE75">
        <f t="shared" si="93"/>
        <v>0</v>
      </c>
      <c r="AF75">
        <f t="shared" si="94"/>
        <v>165.95</v>
      </c>
      <c r="AG75">
        <f t="shared" si="69"/>
        <v>0</v>
      </c>
      <c r="AH75">
        <f t="shared" si="95"/>
        <v>12.96</v>
      </c>
      <c r="AI75">
        <f t="shared" si="96"/>
        <v>0</v>
      </c>
      <c r="AJ75">
        <f t="shared" si="70"/>
        <v>0</v>
      </c>
      <c r="AK75">
        <v>165.95</v>
      </c>
      <c r="AL75">
        <v>0</v>
      </c>
      <c r="AM75">
        <v>0</v>
      </c>
      <c r="AN75">
        <v>0</v>
      </c>
      <c r="AO75">
        <v>165.95</v>
      </c>
      <c r="AP75">
        <v>0</v>
      </c>
      <c r="AQ75">
        <v>12.96</v>
      </c>
      <c r="AR75">
        <v>0</v>
      </c>
      <c r="AS75">
        <v>0</v>
      </c>
      <c r="AT75">
        <v>65</v>
      </c>
      <c r="AU75">
        <v>40</v>
      </c>
      <c r="AV75">
        <v>1</v>
      </c>
      <c r="AW75">
        <v>1</v>
      </c>
      <c r="AZ75">
        <v>19.579999999999998</v>
      </c>
      <c r="BA75">
        <v>19.579999999999998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241</v>
      </c>
      <c r="BM75">
        <v>200001</v>
      </c>
      <c r="BN75">
        <v>0</v>
      </c>
      <c r="BO75" t="s">
        <v>3</v>
      </c>
      <c r="BP75">
        <v>0</v>
      </c>
      <c r="BQ75">
        <v>4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65</v>
      </c>
      <c r="CA75">
        <v>40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1"/>
        <v>519.89</v>
      </c>
      <c r="CQ75">
        <f t="shared" si="72"/>
        <v>0</v>
      </c>
      <c r="CR75">
        <f t="shared" si="73"/>
        <v>0</v>
      </c>
      <c r="CS75">
        <f t="shared" si="74"/>
        <v>0</v>
      </c>
      <c r="CT75">
        <f t="shared" si="75"/>
        <v>3249.3009999999995</v>
      </c>
      <c r="CU75">
        <f t="shared" si="76"/>
        <v>0</v>
      </c>
      <c r="CV75">
        <f t="shared" si="77"/>
        <v>12.96</v>
      </c>
      <c r="CW75">
        <f t="shared" si="78"/>
        <v>0</v>
      </c>
      <c r="CX75">
        <f t="shared" si="79"/>
        <v>0</v>
      </c>
      <c r="CY75">
        <f t="shared" si="55"/>
        <v>337.92849999999999</v>
      </c>
      <c r="CZ75">
        <f t="shared" si="56"/>
        <v>207.95599999999999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240</v>
      </c>
      <c r="DW75" t="s">
        <v>240</v>
      </c>
      <c r="DX75">
        <v>1</v>
      </c>
      <c r="EE75">
        <v>39174428</v>
      </c>
      <c r="EF75">
        <v>4</v>
      </c>
      <c r="EG75" t="s">
        <v>225</v>
      </c>
      <c r="EH75">
        <v>0</v>
      </c>
      <c r="EI75" t="s">
        <v>3</v>
      </c>
      <c r="EJ75">
        <v>4</v>
      </c>
      <c r="EK75">
        <v>200001</v>
      </c>
      <c r="EL75" t="s">
        <v>226</v>
      </c>
      <c r="EM75" t="s">
        <v>227</v>
      </c>
      <c r="EO75" t="s">
        <v>3</v>
      </c>
      <c r="EQ75">
        <v>0</v>
      </c>
      <c r="ER75">
        <v>165.95</v>
      </c>
      <c r="ES75">
        <v>0</v>
      </c>
      <c r="ET75">
        <v>0</v>
      </c>
      <c r="EU75">
        <v>0</v>
      </c>
      <c r="EV75">
        <v>165.95</v>
      </c>
      <c r="EW75">
        <v>12.96</v>
      </c>
      <c r="EX75">
        <v>0</v>
      </c>
      <c r="EY75">
        <v>0</v>
      </c>
      <c r="FQ75">
        <v>0</v>
      </c>
      <c r="FR75">
        <f t="shared" si="80"/>
        <v>0</v>
      </c>
      <c r="FS75">
        <v>0</v>
      </c>
      <c r="FX75">
        <v>65</v>
      </c>
      <c r="FY75">
        <v>40</v>
      </c>
      <c r="GA75" t="s">
        <v>3</v>
      </c>
      <c r="GD75">
        <v>1</v>
      </c>
      <c r="GF75">
        <v>-931447527</v>
      </c>
      <c r="GG75">
        <v>1</v>
      </c>
      <c r="GH75">
        <v>1</v>
      </c>
      <c r="GI75">
        <v>4</v>
      </c>
      <c r="GJ75">
        <v>0</v>
      </c>
      <c r="GK75">
        <v>0</v>
      </c>
      <c r="GL75">
        <f t="shared" si="81"/>
        <v>0</v>
      </c>
      <c r="GM75">
        <f t="shared" si="82"/>
        <v>1065.78</v>
      </c>
      <c r="GN75">
        <f t="shared" si="83"/>
        <v>0</v>
      </c>
      <c r="GO75">
        <f t="shared" si="84"/>
        <v>0</v>
      </c>
      <c r="GP75">
        <f t="shared" si="85"/>
        <v>1065.78</v>
      </c>
      <c r="GR75">
        <v>0</v>
      </c>
      <c r="GS75">
        <v>3</v>
      </c>
      <c r="GT75">
        <v>0</v>
      </c>
      <c r="GU75" t="s">
        <v>3</v>
      </c>
      <c r="GV75">
        <f t="shared" si="86"/>
        <v>0</v>
      </c>
      <c r="GW75">
        <v>1</v>
      </c>
      <c r="GX75">
        <f t="shared" si="87"/>
        <v>0</v>
      </c>
      <c r="HA75">
        <v>0</v>
      </c>
      <c r="HB75">
        <v>0</v>
      </c>
      <c r="HC75">
        <f t="shared" si="88"/>
        <v>0</v>
      </c>
      <c r="IK75">
        <v>0</v>
      </c>
    </row>
    <row r="76" spans="1:245" x14ac:dyDescent="0.2">
      <c r="A76">
        <v>17</v>
      </c>
      <c r="B76">
        <v>1</v>
      </c>
      <c r="C76">
        <f>ROW(SmtRes!A254)</f>
        <v>254</v>
      </c>
      <c r="D76">
        <f>ROW(EtalonRes!A228)</f>
        <v>228</v>
      </c>
      <c r="E76" t="s">
        <v>242</v>
      </c>
      <c r="F76" t="s">
        <v>243</v>
      </c>
      <c r="G76" t="s">
        <v>244</v>
      </c>
      <c r="H76" t="s">
        <v>15</v>
      </c>
      <c r="I76">
        <v>84</v>
      </c>
      <c r="J76">
        <v>0</v>
      </c>
      <c r="O76">
        <f t="shared" si="57"/>
        <v>6743.35</v>
      </c>
      <c r="P76">
        <f t="shared" si="58"/>
        <v>0</v>
      </c>
      <c r="Q76">
        <f t="shared" si="59"/>
        <v>0</v>
      </c>
      <c r="R76">
        <f t="shared" si="60"/>
        <v>0</v>
      </c>
      <c r="S76">
        <f t="shared" si="61"/>
        <v>6743.35</v>
      </c>
      <c r="T76">
        <f t="shared" si="62"/>
        <v>0</v>
      </c>
      <c r="U76">
        <f t="shared" si="63"/>
        <v>26.88</v>
      </c>
      <c r="V76">
        <f t="shared" si="64"/>
        <v>0</v>
      </c>
      <c r="W76">
        <f t="shared" si="65"/>
        <v>0</v>
      </c>
      <c r="X76">
        <f t="shared" si="66"/>
        <v>4383.18</v>
      </c>
      <c r="Y76">
        <f t="shared" si="67"/>
        <v>2697.34</v>
      </c>
      <c r="AA76">
        <v>39682553</v>
      </c>
      <c r="AB76">
        <f t="shared" si="68"/>
        <v>4.0999999999999996</v>
      </c>
      <c r="AC76">
        <f t="shared" si="91"/>
        <v>0</v>
      </c>
      <c r="AD76">
        <f t="shared" si="92"/>
        <v>0</v>
      </c>
      <c r="AE76">
        <f t="shared" si="93"/>
        <v>0</v>
      </c>
      <c r="AF76">
        <f t="shared" si="94"/>
        <v>4.0999999999999996</v>
      </c>
      <c r="AG76">
        <f t="shared" si="69"/>
        <v>0</v>
      </c>
      <c r="AH76">
        <f t="shared" si="95"/>
        <v>0.32</v>
      </c>
      <c r="AI76">
        <f t="shared" si="96"/>
        <v>0</v>
      </c>
      <c r="AJ76">
        <f t="shared" si="70"/>
        <v>0</v>
      </c>
      <c r="AK76">
        <v>4.0999999999999996</v>
      </c>
      <c r="AL76">
        <v>0</v>
      </c>
      <c r="AM76">
        <v>0</v>
      </c>
      <c r="AN76">
        <v>0</v>
      </c>
      <c r="AO76">
        <v>4.0999999999999996</v>
      </c>
      <c r="AP76">
        <v>0</v>
      </c>
      <c r="AQ76">
        <v>0.32</v>
      </c>
      <c r="AR76">
        <v>0</v>
      </c>
      <c r="AS76">
        <v>0</v>
      </c>
      <c r="AT76">
        <v>65</v>
      </c>
      <c r="AU76">
        <v>40</v>
      </c>
      <c r="AV76">
        <v>1</v>
      </c>
      <c r="AW76">
        <v>1</v>
      </c>
      <c r="AZ76">
        <v>19.579999999999998</v>
      </c>
      <c r="BA76">
        <v>19.579999999999998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245</v>
      </c>
      <c r="BM76">
        <v>200001</v>
      </c>
      <c r="BN76">
        <v>0</v>
      </c>
      <c r="BO76" t="s">
        <v>3</v>
      </c>
      <c r="BP76">
        <v>0</v>
      </c>
      <c r="BQ76">
        <v>4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65</v>
      </c>
      <c r="CA76">
        <v>40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71"/>
        <v>6743.35</v>
      </c>
      <c r="CQ76">
        <f t="shared" si="72"/>
        <v>0</v>
      </c>
      <c r="CR76">
        <f t="shared" si="73"/>
        <v>0</v>
      </c>
      <c r="CS76">
        <f t="shared" si="74"/>
        <v>0</v>
      </c>
      <c r="CT76">
        <f t="shared" si="75"/>
        <v>80.277999999999992</v>
      </c>
      <c r="CU76">
        <f t="shared" si="76"/>
        <v>0</v>
      </c>
      <c r="CV76">
        <f t="shared" si="77"/>
        <v>0.32</v>
      </c>
      <c r="CW76">
        <f t="shared" si="78"/>
        <v>0</v>
      </c>
      <c r="CX76">
        <f t="shared" si="79"/>
        <v>0</v>
      </c>
      <c r="CY76">
        <f t="shared" si="55"/>
        <v>4383.1774999999998</v>
      </c>
      <c r="CZ76">
        <f t="shared" si="56"/>
        <v>2697.34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15</v>
      </c>
      <c r="DW76" t="s">
        <v>15</v>
      </c>
      <c r="DX76">
        <v>1</v>
      </c>
      <c r="EE76">
        <v>39174428</v>
      </c>
      <c r="EF76">
        <v>4</v>
      </c>
      <c r="EG76" t="s">
        <v>225</v>
      </c>
      <c r="EH76">
        <v>0</v>
      </c>
      <c r="EI76" t="s">
        <v>3</v>
      </c>
      <c r="EJ76">
        <v>4</v>
      </c>
      <c r="EK76">
        <v>200001</v>
      </c>
      <c r="EL76" t="s">
        <v>226</v>
      </c>
      <c r="EM76" t="s">
        <v>227</v>
      </c>
      <c r="EO76" t="s">
        <v>3</v>
      </c>
      <c r="EQ76">
        <v>0</v>
      </c>
      <c r="ER76">
        <v>4.0999999999999996</v>
      </c>
      <c r="ES76">
        <v>0</v>
      </c>
      <c r="ET76">
        <v>0</v>
      </c>
      <c r="EU76">
        <v>0</v>
      </c>
      <c r="EV76">
        <v>4.0999999999999996</v>
      </c>
      <c r="EW76">
        <v>0.32</v>
      </c>
      <c r="EX76">
        <v>0</v>
      </c>
      <c r="EY76">
        <v>0</v>
      </c>
      <c r="FQ76">
        <v>0</v>
      </c>
      <c r="FR76">
        <f t="shared" si="80"/>
        <v>0</v>
      </c>
      <c r="FS76">
        <v>0</v>
      </c>
      <c r="FX76">
        <v>65</v>
      </c>
      <c r="FY76">
        <v>40</v>
      </c>
      <c r="GA76" t="s">
        <v>3</v>
      </c>
      <c r="GD76">
        <v>1</v>
      </c>
      <c r="GF76">
        <v>-1617765494</v>
      </c>
      <c r="GG76">
        <v>1</v>
      </c>
      <c r="GH76">
        <v>1</v>
      </c>
      <c r="GI76">
        <v>4</v>
      </c>
      <c r="GJ76">
        <v>0</v>
      </c>
      <c r="GK76">
        <v>0</v>
      </c>
      <c r="GL76">
        <f t="shared" si="81"/>
        <v>0</v>
      </c>
      <c r="GM76">
        <f t="shared" si="82"/>
        <v>13823.87</v>
      </c>
      <c r="GN76">
        <f t="shared" si="83"/>
        <v>0</v>
      </c>
      <c r="GO76">
        <f t="shared" si="84"/>
        <v>0</v>
      </c>
      <c r="GP76">
        <f t="shared" si="85"/>
        <v>13823.87</v>
      </c>
      <c r="GR76">
        <v>0</v>
      </c>
      <c r="GS76">
        <v>3</v>
      </c>
      <c r="GT76">
        <v>0</v>
      </c>
      <c r="GU76" t="s">
        <v>3</v>
      </c>
      <c r="GV76">
        <f t="shared" si="86"/>
        <v>0</v>
      </c>
      <c r="GW76">
        <v>1</v>
      </c>
      <c r="GX76">
        <f t="shared" si="87"/>
        <v>0</v>
      </c>
      <c r="HA76">
        <v>0</v>
      </c>
      <c r="HB76">
        <v>0</v>
      </c>
      <c r="HC76">
        <f t="shared" si="88"/>
        <v>0</v>
      </c>
      <c r="IK76">
        <v>0</v>
      </c>
    </row>
    <row r="78" spans="1:245" x14ac:dyDescent="0.2">
      <c r="A78" s="2">
        <v>51</v>
      </c>
      <c r="B78" s="2">
        <f>B20</f>
        <v>1</v>
      </c>
      <c r="C78" s="2">
        <f>A20</f>
        <v>3</v>
      </c>
      <c r="D78" s="2">
        <f>ROW(A20)</f>
        <v>20</v>
      </c>
      <c r="E78" s="2"/>
      <c r="F78" s="2" t="str">
        <f>IF(F20&lt;&gt;"",F20,"")</f>
        <v>Новая локальная смета</v>
      </c>
      <c r="G78" s="2" t="str">
        <f>IF(G20&lt;&gt;"",G20,"")</f>
        <v>Новая локальная смета</v>
      </c>
      <c r="H78" s="2">
        <v>0</v>
      </c>
      <c r="I78" s="2"/>
      <c r="J78" s="2"/>
      <c r="K78" s="2"/>
      <c r="L78" s="2"/>
      <c r="M78" s="2"/>
      <c r="N78" s="2"/>
      <c r="O78" s="2">
        <f t="shared" ref="O78:T78" si="97">ROUND(AB78,2)</f>
        <v>2069440.99</v>
      </c>
      <c r="P78" s="2">
        <f t="shared" si="97"/>
        <v>1979185.65</v>
      </c>
      <c r="Q78" s="2">
        <f t="shared" si="97"/>
        <v>14897.21</v>
      </c>
      <c r="R78" s="2">
        <f t="shared" si="97"/>
        <v>1480.96</v>
      </c>
      <c r="S78" s="2">
        <f t="shared" si="97"/>
        <v>75358.13</v>
      </c>
      <c r="T78" s="2">
        <f t="shared" si="97"/>
        <v>0</v>
      </c>
      <c r="U78" s="2">
        <f>AH78</f>
        <v>706.35773840800005</v>
      </c>
      <c r="V78" s="2">
        <f>AI78</f>
        <v>17.185914</v>
      </c>
      <c r="W78" s="2">
        <f>ROUND(AJ78,2)</f>
        <v>0</v>
      </c>
      <c r="X78" s="2">
        <f>ROUND(AK78,2)</f>
        <v>60279.81</v>
      </c>
      <c r="Y78" s="2">
        <f>ROUND(AL78,2)</f>
        <v>39439.69</v>
      </c>
      <c r="Z78" s="2"/>
      <c r="AA78" s="2"/>
      <c r="AB78" s="2">
        <f>ROUND(SUMIF(AA24:AA76,"=39682553",O24:O76),2)</f>
        <v>2069440.99</v>
      </c>
      <c r="AC78" s="2">
        <f>ROUND(SUMIF(AA24:AA76,"=39682553",P24:P76),2)</f>
        <v>1979185.65</v>
      </c>
      <c r="AD78" s="2">
        <f>ROUND(SUMIF(AA24:AA76,"=39682553",Q24:Q76),2)</f>
        <v>14897.21</v>
      </c>
      <c r="AE78" s="2">
        <f>ROUND(SUMIF(AA24:AA76,"=39682553",R24:R76),2)</f>
        <v>1480.96</v>
      </c>
      <c r="AF78" s="2">
        <f>ROUND(SUMIF(AA24:AA76,"=39682553",S24:S76),2)</f>
        <v>75358.13</v>
      </c>
      <c r="AG78" s="2">
        <f>ROUND(SUMIF(AA24:AA76,"=39682553",T24:T76),2)</f>
        <v>0</v>
      </c>
      <c r="AH78" s="2">
        <f>SUMIF(AA24:AA76,"=39682553",U24:U76)</f>
        <v>706.35773840800005</v>
      </c>
      <c r="AI78" s="2">
        <f>SUMIF(AA24:AA76,"=39682553",V24:V76)</f>
        <v>17.185914</v>
      </c>
      <c r="AJ78" s="2">
        <f>ROUND(SUMIF(AA24:AA76,"=39682553",W24:W76),2)</f>
        <v>0</v>
      </c>
      <c r="AK78" s="2">
        <f>ROUND(SUMIF(AA24:AA76,"=39682553",X24:X76),2)</f>
        <v>60279.81</v>
      </c>
      <c r="AL78" s="2">
        <f>ROUND(SUMIF(AA24:AA76,"=39682553",Y24:Y76),2)</f>
        <v>39439.69</v>
      </c>
      <c r="AM78" s="2"/>
      <c r="AN78" s="2"/>
      <c r="AO78" s="2">
        <f t="shared" ref="AO78:BC78" si="98">ROUND(BX78,2)</f>
        <v>0</v>
      </c>
      <c r="AP78" s="2">
        <f t="shared" si="98"/>
        <v>1159155.43</v>
      </c>
      <c r="AQ78" s="2">
        <f t="shared" si="98"/>
        <v>0</v>
      </c>
      <c r="AR78" s="2">
        <f t="shared" si="98"/>
        <v>2169160.4900000002</v>
      </c>
      <c r="AS78" s="2">
        <f t="shared" si="98"/>
        <v>92.82</v>
      </c>
      <c r="AT78" s="2">
        <f t="shared" si="98"/>
        <v>924292.05</v>
      </c>
      <c r="AU78" s="2">
        <f t="shared" si="98"/>
        <v>85620.19</v>
      </c>
      <c r="AV78" s="2">
        <f t="shared" si="98"/>
        <v>1979185.65</v>
      </c>
      <c r="AW78" s="2">
        <f t="shared" si="98"/>
        <v>820030.22</v>
      </c>
      <c r="AX78" s="2">
        <f t="shared" si="98"/>
        <v>0</v>
      </c>
      <c r="AY78" s="2">
        <f t="shared" si="98"/>
        <v>820030.22</v>
      </c>
      <c r="AZ78" s="2">
        <f t="shared" si="98"/>
        <v>1159155.43</v>
      </c>
      <c r="BA78" s="2">
        <f t="shared" si="98"/>
        <v>0</v>
      </c>
      <c r="BB78" s="2">
        <f t="shared" si="98"/>
        <v>0</v>
      </c>
      <c r="BC78" s="2">
        <f t="shared" si="98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>
        <f>ROUND(SUMIF(AA24:AA76,"=39682553",FQ24:FQ76),2)</f>
        <v>0</v>
      </c>
      <c r="BY78" s="2">
        <f>ROUND(SUMIF(AA24:AA76,"=39682553",FR24:FR76),2)</f>
        <v>1159155.43</v>
      </c>
      <c r="BZ78" s="2">
        <f>ROUND(SUMIF(AA24:AA76,"=39682553",GL24:GL76),2)</f>
        <v>0</v>
      </c>
      <c r="CA78" s="2">
        <f>ROUND(SUMIF(AA24:AA76,"=39682553",GM24:GM76),2)</f>
        <v>2169160.4900000002</v>
      </c>
      <c r="CB78" s="2">
        <f>ROUND(SUMIF(AA24:AA76,"=39682553",GN24:GN76),2)</f>
        <v>92.82</v>
      </c>
      <c r="CC78" s="2">
        <f>ROUND(SUMIF(AA24:AA76,"=39682553",GO24:GO76),2)</f>
        <v>924292.05</v>
      </c>
      <c r="CD78" s="2">
        <f>ROUND(SUMIF(AA24:AA76,"=39682553",GP24:GP76),2)</f>
        <v>85620.19</v>
      </c>
      <c r="CE78" s="2">
        <f>AC78-BX78</f>
        <v>1979185.65</v>
      </c>
      <c r="CF78" s="2">
        <f>AC78-BY78</f>
        <v>820030.22</v>
      </c>
      <c r="CG78" s="2">
        <f>BX78-BZ78</f>
        <v>0</v>
      </c>
      <c r="CH78" s="2">
        <f>AC78-BX78-BY78+BZ78</f>
        <v>820030.22</v>
      </c>
      <c r="CI78" s="2">
        <f>BY78-BZ78</f>
        <v>1159155.43</v>
      </c>
      <c r="CJ78" s="2">
        <f>ROUND(SUMIF(AA24:AA76,"=39682553",GX24:GX76),2)</f>
        <v>0</v>
      </c>
      <c r="CK78" s="2">
        <f>ROUND(SUMIF(AA24:AA76,"=39682553",GY24:GY76),2)</f>
        <v>0</v>
      </c>
      <c r="CL78" s="2">
        <f>ROUND(SUMIF(AA24:AA76,"=39682553",GZ24:GZ76),2)</f>
        <v>0</v>
      </c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>
        <v>0</v>
      </c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201</v>
      </c>
      <c r="F80" s="4">
        <f>ROUND(Source!O78,O80)</f>
        <v>2069440.99</v>
      </c>
      <c r="G80" s="4" t="s">
        <v>246</v>
      </c>
      <c r="H80" s="4" t="s">
        <v>247</v>
      </c>
      <c r="I80" s="4"/>
      <c r="J80" s="4"/>
      <c r="K80" s="4">
        <v>201</v>
      </c>
      <c r="L80" s="4">
        <v>1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202</v>
      </c>
      <c r="F81" s="4">
        <f>ROUND(Source!P78,O81)</f>
        <v>1979185.65</v>
      </c>
      <c r="G81" s="4" t="s">
        <v>248</v>
      </c>
      <c r="H81" s="4" t="s">
        <v>249</v>
      </c>
      <c r="I81" s="4"/>
      <c r="J81" s="4"/>
      <c r="K81" s="4">
        <v>202</v>
      </c>
      <c r="L81" s="4">
        <v>2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222</v>
      </c>
      <c r="F82" s="4">
        <f>ROUND(Source!AO78,O82)</f>
        <v>0</v>
      </c>
      <c r="G82" s="4" t="s">
        <v>250</v>
      </c>
      <c r="H82" s="4" t="s">
        <v>251</v>
      </c>
      <c r="I82" s="4"/>
      <c r="J82" s="4"/>
      <c r="K82" s="4">
        <v>222</v>
      </c>
      <c r="L82" s="4">
        <v>3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225</v>
      </c>
      <c r="F83" s="4">
        <f>ROUND(Source!AV78,O83)</f>
        <v>1979185.65</v>
      </c>
      <c r="G83" s="4" t="s">
        <v>252</v>
      </c>
      <c r="H83" s="4" t="s">
        <v>253</v>
      </c>
      <c r="I83" s="4"/>
      <c r="J83" s="4"/>
      <c r="K83" s="4">
        <v>225</v>
      </c>
      <c r="L83" s="4">
        <v>4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226</v>
      </c>
      <c r="F84" s="4">
        <f>ROUND(Source!AW78,O84)</f>
        <v>820030.22</v>
      </c>
      <c r="G84" s="4" t="s">
        <v>254</v>
      </c>
      <c r="H84" s="4" t="s">
        <v>255</v>
      </c>
      <c r="I84" s="4"/>
      <c r="J84" s="4"/>
      <c r="K84" s="4">
        <v>226</v>
      </c>
      <c r="L84" s="4">
        <v>5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227</v>
      </c>
      <c r="F85" s="4">
        <f>ROUND(Source!AX78,O85)</f>
        <v>0</v>
      </c>
      <c r="G85" s="4" t="s">
        <v>256</v>
      </c>
      <c r="H85" s="4" t="s">
        <v>257</v>
      </c>
      <c r="I85" s="4"/>
      <c r="J85" s="4"/>
      <c r="K85" s="4">
        <v>227</v>
      </c>
      <c r="L85" s="4">
        <v>6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228</v>
      </c>
      <c r="F86" s="4">
        <f>ROUND(Source!AY78,O86)</f>
        <v>820030.22</v>
      </c>
      <c r="G86" s="4" t="s">
        <v>258</v>
      </c>
      <c r="H86" s="4" t="s">
        <v>259</v>
      </c>
      <c r="I86" s="4"/>
      <c r="J86" s="4"/>
      <c r="K86" s="4">
        <v>228</v>
      </c>
      <c r="L86" s="4">
        <v>7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216</v>
      </c>
      <c r="F87" s="4">
        <f>ROUND(Source!AP78,O87)</f>
        <v>1159155.43</v>
      </c>
      <c r="G87" s="4" t="s">
        <v>260</v>
      </c>
      <c r="H87" s="4" t="s">
        <v>261</v>
      </c>
      <c r="I87" s="4"/>
      <c r="J87" s="4"/>
      <c r="K87" s="4">
        <v>216</v>
      </c>
      <c r="L87" s="4">
        <v>8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223</v>
      </c>
      <c r="F88" s="4">
        <f>ROUND(Source!AQ78,O88)</f>
        <v>0</v>
      </c>
      <c r="G88" s="4" t="s">
        <v>262</v>
      </c>
      <c r="H88" s="4" t="s">
        <v>263</v>
      </c>
      <c r="I88" s="4"/>
      <c r="J88" s="4"/>
      <c r="K88" s="4">
        <v>223</v>
      </c>
      <c r="L88" s="4">
        <v>9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229</v>
      </c>
      <c r="F89" s="4">
        <f>ROUND(Source!AZ78,O89)</f>
        <v>1159155.43</v>
      </c>
      <c r="G89" s="4" t="s">
        <v>264</v>
      </c>
      <c r="H89" s="4" t="s">
        <v>265</v>
      </c>
      <c r="I89" s="4"/>
      <c r="J89" s="4"/>
      <c r="K89" s="4">
        <v>229</v>
      </c>
      <c r="L89" s="4">
        <v>10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203</v>
      </c>
      <c r="F90" s="4">
        <f>ROUND(Source!Q78,O90)</f>
        <v>14897.21</v>
      </c>
      <c r="G90" s="4" t="s">
        <v>266</v>
      </c>
      <c r="H90" s="4" t="s">
        <v>267</v>
      </c>
      <c r="I90" s="4"/>
      <c r="J90" s="4"/>
      <c r="K90" s="4">
        <v>203</v>
      </c>
      <c r="L90" s="4">
        <v>11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231</v>
      </c>
      <c r="F91" s="4">
        <f>ROUND(Source!BB78,O91)</f>
        <v>0</v>
      </c>
      <c r="G91" s="4" t="s">
        <v>268</v>
      </c>
      <c r="H91" s="4" t="s">
        <v>269</v>
      </c>
      <c r="I91" s="4"/>
      <c r="J91" s="4"/>
      <c r="K91" s="4">
        <v>231</v>
      </c>
      <c r="L91" s="4">
        <v>12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204</v>
      </c>
      <c r="F92" s="4">
        <f>ROUND(Source!R78,O92)</f>
        <v>1480.96</v>
      </c>
      <c r="G92" s="4" t="s">
        <v>270</v>
      </c>
      <c r="H92" s="4" t="s">
        <v>271</v>
      </c>
      <c r="I92" s="4"/>
      <c r="J92" s="4"/>
      <c r="K92" s="4">
        <v>204</v>
      </c>
      <c r="L92" s="4">
        <v>13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205</v>
      </c>
      <c r="F93" s="4">
        <f>ROUND(Source!S78,O93)</f>
        <v>75358.13</v>
      </c>
      <c r="G93" s="4" t="s">
        <v>272</v>
      </c>
      <c r="H93" s="4" t="s">
        <v>273</v>
      </c>
      <c r="I93" s="4"/>
      <c r="J93" s="4"/>
      <c r="K93" s="4">
        <v>205</v>
      </c>
      <c r="L93" s="4">
        <v>14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232</v>
      </c>
      <c r="F94" s="4">
        <f>ROUND(Source!BC78,O94)</f>
        <v>0</v>
      </c>
      <c r="G94" s="4" t="s">
        <v>274</v>
      </c>
      <c r="H94" s="4" t="s">
        <v>275</v>
      </c>
      <c r="I94" s="4"/>
      <c r="J94" s="4"/>
      <c r="K94" s="4">
        <v>232</v>
      </c>
      <c r="L94" s="4">
        <v>15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214</v>
      </c>
      <c r="F95" s="4">
        <f>ROUND(Source!AS78,O95)</f>
        <v>92.82</v>
      </c>
      <c r="G95" s="4" t="s">
        <v>276</v>
      </c>
      <c r="H95" s="4" t="s">
        <v>277</v>
      </c>
      <c r="I95" s="4"/>
      <c r="J95" s="4"/>
      <c r="K95" s="4">
        <v>214</v>
      </c>
      <c r="L95" s="4">
        <v>16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215</v>
      </c>
      <c r="F96" s="4">
        <f>ROUND(Source!AT78,O96)</f>
        <v>924292.05</v>
      </c>
      <c r="G96" s="4" t="s">
        <v>278</v>
      </c>
      <c r="H96" s="4" t="s">
        <v>279</v>
      </c>
      <c r="I96" s="4"/>
      <c r="J96" s="4"/>
      <c r="K96" s="4">
        <v>215</v>
      </c>
      <c r="L96" s="4">
        <v>17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06" x14ac:dyDescent="0.2">
      <c r="A97" s="4">
        <v>50</v>
      </c>
      <c r="B97" s="4">
        <v>0</v>
      </c>
      <c r="C97" s="4">
        <v>0</v>
      </c>
      <c r="D97" s="4">
        <v>1</v>
      </c>
      <c r="E97" s="4">
        <v>217</v>
      </c>
      <c r="F97" s="4">
        <f>ROUND(Source!AU78,O97)</f>
        <v>85620.19</v>
      </c>
      <c r="G97" s="4" t="s">
        <v>280</v>
      </c>
      <c r="H97" s="4" t="s">
        <v>281</v>
      </c>
      <c r="I97" s="4"/>
      <c r="J97" s="4"/>
      <c r="K97" s="4">
        <v>217</v>
      </c>
      <c r="L97" s="4">
        <v>18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06" x14ac:dyDescent="0.2">
      <c r="A98" s="4">
        <v>50</v>
      </c>
      <c r="B98" s="4">
        <v>0</v>
      </c>
      <c r="C98" s="4">
        <v>0</v>
      </c>
      <c r="D98" s="4">
        <v>1</v>
      </c>
      <c r="E98" s="4">
        <v>230</v>
      </c>
      <c r="F98" s="4">
        <f>ROUND(Source!BA78,O98)</f>
        <v>0</v>
      </c>
      <c r="G98" s="4" t="s">
        <v>282</v>
      </c>
      <c r="H98" s="4" t="s">
        <v>283</v>
      </c>
      <c r="I98" s="4"/>
      <c r="J98" s="4"/>
      <c r="K98" s="4">
        <v>230</v>
      </c>
      <c r="L98" s="4">
        <v>19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06" x14ac:dyDescent="0.2">
      <c r="A99" s="4">
        <v>50</v>
      </c>
      <c r="B99" s="4">
        <v>0</v>
      </c>
      <c r="C99" s="4">
        <v>0</v>
      </c>
      <c r="D99" s="4">
        <v>1</v>
      </c>
      <c r="E99" s="4">
        <v>206</v>
      </c>
      <c r="F99" s="4">
        <f>ROUND(Source!T78,O99)</f>
        <v>0</v>
      </c>
      <c r="G99" s="4" t="s">
        <v>284</v>
      </c>
      <c r="H99" s="4" t="s">
        <v>285</v>
      </c>
      <c r="I99" s="4"/>
      <c r="J99" s="4"/>
      <c r="K99" s="4">
        <v>206</v>
      </c>
      <c r="L99" s="4">
        <v>20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06" x14ac:dyDescent="0.2">
      <c r="A100" s="4">
        <v>50</v>
      </c>
      <c r="B100" s="4">
        <v>0</v>
      </c>
      <c r="C100" s="4">
        <v>0</v>
      </c>
      <c r="D100" s="4">
        <v>1</v>
      </c>
      <c r="E100" s="4">
        <v>207</v>
      </c>
      <c r="F100" s="4">
        <f>Source!U78</f>
        <v>706.35773840800005</v>
      </c>
      <c r="G100" s="4" t="s">
        <v>286</v>
      </c>
      <c r="H100" s="4" t="s">
        <v>287</v>
      </c>
      <c r="I100" s="4"/>
      <c r="J100" s="4"/>
      <c r="K100" s="4">
        <v>207</v>
      </c>
      <c r="L100" s="4">
        <v>21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06" x14ac:dyDescent="0.2">
      <c r="A101" s="4">
        <v>50</v>
      </c>
      <c r="B101" s="4">
        <v>0</v>
      </c>
      <c r="C101" s="4">
        <v>0</v>
      </c>
      <c r="D101" s="4">
        <v>1</v>
      </c>
      <c r="E101" s="4">
        <v>208</v>
      </c>
      <c r="F101" s="4">
        <f>Source!V78</f>
        <v>17.185914</v>
      </c>
      <c r="G101" s="4" t="s">
        <v>288</v>
      </c>
      <c r="H101" s="4" t="s">
        <v>289</v>
      </c>
      <c r="I101" s="4"/>
      <c r="J101" s="4"/>
      <c r="K101" s="4">
        <v>208</v>
      </c>
      <c r="L101" s="4">
        <v>22</v>
      </c>
      <c r="M101" s="4">
        <v>3</v>
      </c>
      <c r="N101" s="4" t="s">
        <v>3</v>
      </c>
      <c r="O101" s="4">
        <v>-1</v>
      </c>
      <c r="P101" s="4"/>
      <c r="Q101" s="4"/>
      <c r="R101" s="4"/>
      <c r="S101" s="4"/>
      <c r="T101" s="4"/>
      <c r="U101" s="4"/>
      <c r="V101" s="4"/>
      <c r="W101" s="4"/>
    </row>
    <row r="102" spans="1:206" x14ac:dyDescent="0.2">
      <c r="A102" s="4">
        <v>50</v>
      </c>
      <c r="B102" s="4">
        <v>0</v>
      </c>
      <c r="C102" s="4">
        <v>0</v>
      </c>
      <c r="D102" s="4">
        <v>1</v>
      </c>
      <c r="E102" s="4">
        <v>209</v>
      </c>
      <c r="F102" s="4">
        <f>ROUND(Source!W78,O102)</f>
        <v>0</v>
      </c>
      <c r="G102" s="4" t="s">
        <v>290</v>
      </c>
      <c r="H102" s="4" t="s">
        <v>291</v>
      </c>
      <c r="I102" s="4"/>
      <c r="J102" s="4"/>
      <c r="K102" s="4">
        <v>209</v>
      </c>
      <c r="L102" s="4">
        <v>23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06" x14ac:dyDescent="0.2">
      <c r="A103" s="4">
        <v>50</v>
      </c>
      <c r="B103" s="4">
        <v>0</v>
      </c>
      <c r="C103" s="4">
        <v>0</v>
      </c>
      <c r="D103" s="4">
        <v>1</v>
      </c>
      <c r="E103" s="4">
        <v>210</v>
      </c>
      <c r="F103" s="4">
        <f>ROUND(Source!X78,O103)</f>
        <v>60279.81</v>
      </c>
      <c r="G103" s="4" t="s">
        <v>292</v>
      </c>
      <c r="H103" s="4" t="s">
        <v>293</v>
      </c>
      <c r="I103" s="4"/>
      <c r="J103" s="4"/>
      <c r="K103" s="4">
        <v>210</v>
      </c>
      <c r="L103" s="4">
        <v>24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06" x14ac:dyDescent="0.2">
      <c r="A104" s="4">
        <v>50</v>
      </c>
      <c r="B104" s="4">
        <v>0</v>
      </c>
      <c r="C104" s="4">
        <v>0</v>
      </c>
      <c r="D104" s="4">
        <v>1</v>
      </c>
      <c r="E104" s="4">
        <v>211</v>
      </c>
      <c r="F104" s="4">
        <f>ROUND(Source!Y78,O104)</f>
        <v>39439.69</v>
      </c>
      <c r="G104" s="4" t="s">
        <v>294</v>
      </c>
      <c r="H104" s="4" t="s">
        <v>295</v>
      </c>
      <c r="I104" s="4"/>
      <c r="J104" s="4"/>
      <c r="K104" s="4">
        <v>211</v>
      </c>
      <c r="L104" s="4">
        <v>25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06" x14ac:dyDescent="0.2">
      <c r="A105" s="4">
        <v>50</v>
      </c>
      <c r="B105" s="4">
        <v>0</v>
      </c>
      <c r="C105" s="4">
        <v>0</v>
      </c>
      <c r="D105" s="4">
        <v>1</v>
      </c>
      <c r="E105" s="4">
        <v>224</v>
      </c>
      <c r="F105" s="4">
        <f>ROUND(Source!AR78,O105)</f>
        <v>2169160.4900000002</v>
      </c>
      <c r="G105" s="4" t="s">
        <v>296</v>
      </c>
      <c r="H105" s="4" t="s">
        <v>297</v>
      </c>
      <c r="I105" s="4"/>
      <c r="J105" s="4"/>
      <c r="K105" s="4">
        <v>224</v>
      </c>
      <c r="L105" s="4">
        <v>26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06" x14ac:dyDescent="0.2">
      <c r="A106" s="4">
        <v>50</v>
      </c>
      <c r="B106" s="4">
        <v>1</v>
      </c>
      <c r="C106" s="4">
        <v>0</v>
      </c>
      <c r="D106" s="4">
        <v>2</v>
      </c>
      <c r="E106" s="4">
        <v>0</v>
      </c>
      <c r="F106" s="4">
        <f>ROUND(F105,O106)</f>
        <v>2169160.4900000002</v>
      </c>
      <c r="G106" s="4" t="s">
        <v>298</v>
      </c>
      <c r="H106" s="4" t="s">
        <v>299</v>
      </c>
      <c r="I106" s="4"/>
      <c r="J106" s="4"/>
      <c r="K106" s="4">
        <v>212</v>
      </c>
      <c r="L106" s="4">
        <v>27</v>
      </c>
      <c r="M106" s="4">
        <v>0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06" x14ac:dyDescent="0.2">
      <c r="A107" s="4">
        <v>50</v>
      </c>
      <c r="B107" s="4">
        <v>1</v>
      </c>
      <c r="C107" s="4">
        <v>0</v>
      </c>
      <c r="D107" s="4">
        <v>2</v>
      </c>
      <c r="E107" s="4">
        <v>0</v>
      </c>
      <c r="F107" s="4">
        <f>ROUND(F106*0.2,O107)</f>
        <v>433832.1</v>
      </c>
      <c r="G107" s="4" t="s">
        <v>300</v>
      </c>
      <c r="H107" s="4" t="s">
        <v>301</v>
      </c>
      <c r="I107" s="4"/>
      <c r="J107" s="4"/>
      <c r="K107" s="4">
        <v>212</v>
      </c>
      <c r="L107" s="4">
        <v>28</v>
      </c>
      <c r="M107" s="4">
        <v>0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06" x14ac:dyDescent="0.2">
      <c r="A108" s="4">
        <v>50</v>
      </c>
      <c r="B108" s="4">
        <v>1</v>
      </c>
      <c r="C108" s="4">
        <v>0</v>
      </c>
      <c r="D108" s="4">
        <v>2</v>
      </c>
      <c r="E108" s="4">
        <v>213</v>
      </c>
      <c r="F108" s="4">
        <f>ROUND(F106+F107,O108)</f>
        <v>2602992.59</v>
      </c>
      <c r="G108" s="4" t="s">
        <v>302</v>
      </c>
      <c r="H108" s="4" t="s">
        <v>296</v>
      </c>
      <c r="I108" s="4"/>
      <c r="J108" s="4"/>
      <c r="K108" s="4">
        <v>212</v>
      </c>
      <c r="L108" s="4">
        <v>29</v>
      </c>
      <c r="M108" s="4">
        <v>0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10" spans="1:206" x14ac:dyDescent="0.2">
      <c r="A110" s="2">
        <v>51</v>
      </c>
      <c r="B110" s="2">
        <f>B12</f>
        <v>168</v>
      </c>
      <c r="C110" s="2">
        <f>A12</f>
        <v>1</v>
      </c>
      <c r="D110" s="2">
        <f>ROW(A12)</f>
        <v>12</v>
      </c>
      <c r="E110" s="2"/>
      <c r="F110" s="2" t="str">
        <f>IF(F12&lt;&gt;"",F12,"")</f>
        <v>Новый объект</v>
      </c>
      <c r="G110" s="2" t="str">
        <f>IF(G12&lt;&gt;"",G12,"")</f>
        <v>РОМАНОВ 2018 ГОД ДЕКАБРЬ</v>
      </c>
      <c r="H110" s="2">
        <v>0</v>
      </c>
      <c r="I110" s="2"/>
      <c r="J110" s="2"/>
      <c r="K110" s="2"/>
      <c r="L110" s="2"/>
      <c r="M110" s="2"/>
      <c r="N110" s="2"/>
      <c r="O110" s="2">
        <f t="shared" ref="O110:T110" si="99">ROUND(O78,2)</f>
        <v>2069440.99</v>
      </c>
      <c r="P110" s="2">
        <f t="shared" si="99"/>
        <v>1979185.65</v>
      </c>
      <c r="Q110" s="2">
        <f t="shared" si="99"/>
        <v>14897.21</v>
      </c>
      <c r="R110" s="2">
        <f t="shared" si="99"/>
        <v>1480.96</v>
      </c>
      <c r="S110" s="2">
        <f t="shared" si="99"/>
        <v>75358.13</v>
      </c>
      <c r="T110" s="2">
        <f t="shared" si="99"/>
        <v>0</v>
      </c>
      <c r="U110" s="2">
        <f>U78</f>
        <v>706.35773840800005</v>
      </c>
      <c r="V110" s="2">
        <f>V78</f>
        <v>17.185914</v>
      </c>
      <c r="W110" s="2">
        <f>ROUND(W78,2)</f>
        <v>0</v>
      </c>
      <c r="X110" s="2">
        <f>ROUND(X78,2)</f>
        <v>60279.81</v>
      </c>
      <c r="Y110" s="2">
        <f>ROUND(Y78,2)</f>
        <v>39439.69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>
        <f t="shared" ref="AO110:BC110" si="100">ROUND(AO78,2)</f>
        <v>0</v>
      </c>
      <c r="AP110" s="2">
        <f t="shared" si="100"/>
        <v>1159155.43</v>
      </c>
      <c r="AQ110" s="2">
        <f t="shared" si="100"/>
        <v>0</v>
      </c>
      <c r="AR110" s="2">
        <f t="shared" si="100"/>
        <v>2169160.4900000002</v>
      </c>
      <c r="AS110" s="2">
        <f t="shared" si="100"/>
        <v>92.82</v>
      </c>
      <c r="AT110" s="2">
        <f t="shared" si="100"/>
        <v>924292.05</v>
      </c>
      <c r="AU110" s="2">
        <f t="shared" si="100"/>
        <v>85620.19</v>
      </c>
      <c r="AV110" s="2">
        <f t="shared" si="100"/>
        <v>1979185.65</v>
      </c>
      <c r="AW110" s="2">
        <f t="shared" si="100"/>
        <v>820030.22</v>
      </c>
      <c r="AX110" s="2">
        <f t="shared" si="100"/>
        <v>0</v>
      </c>
      <c r="AY110" s="2">
        <f t="shared" si="100"/>
        <v>820030.22</v>
      </c>
      <c r="AZ110" s="2">
        <f t="shared" si="100"/>
        <v>1159155.43</v>
      </c>
      <c r="BA110" s="2">
        <f t="shared" si="100"/>
        <v>0</v>
      </c>
      <c r="BB110" s="2">
        <f t="shared" si="100"/>
        <v>0</v>
      </c>
      <c r="BC110" s="2">
        <f t="shared" si="100"/>
        <v>0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>
        <v>0</v>
      </c>
    </row>
    <row r="112" spans="1:206" x14ac:dyDescent="0.2">
      <c r="A112" s="4">
        <v>50</v>
      </c>
      <c r="B112" s="4">
        <v>0</v>
      </c>
      <c r="C112" s="4">
        <v>0</v>
      </c>
      <c r="D112" s="4">
        <v>1</v>
      </c>
      <c r="E112" s="4">
        <v>201</v>
      </c>
      <c r="F112" s="4">
        <f>ROUND(Source!O110,O112)</f>
        <v>2069440.99</v>
      </c>
      <c r="G112" s="4" t="s">
        <v>246</v>
      </c>
      <c r="H112" s="4" t="s">
        <v>247</v>
      </c>
      <c r="I112" s="4"/>
      <c r="J112" s="4"/>
      <c r="K112" s="4">
        <v>201</v>
      </c>
      <c r="L112" s="4">
        <v>1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 x14ac:dyDescent="0.2">
      <c r="A113" s="4">
        <v>50</v>
      </c>
      <c r="B113" s="4">
        <v>0</v>
      </c>
      <c r="C113" s="4">
        <v>0</v>
      </c>
      <c r="D113" s="4">
        <v>1</v>
      </c>
      <c r="E113" s="4">
        <v>202</v>
      </c>
      <c r="F113" s="4">
        <f>ROUND(Source!P110,O113)</f>
        <v>1979185.65</v>
      </c>
      <c r="G113" s="4" t="s">
        <v>248</v>
      </c>
      <c r="H113" s="4" t="s">
        <v>249</v>
      </c>
      <c r="I113" s="4"/>
      <c r="J113" s="4"/>
      <c r="K113" s="4">
        <v>202</v>
      </c>
      <c r="L113" s="4">
        <v>2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3" x14ac:dyDescent="0.2">
      <c r="A114" s="4">
        <v>50</v>
      </c>
      <c r="B114" s="4">
        <v>0</v>
      </c>
      <c r="C114" s="4">
        <v>0</v>
      </c>
      <c r="D114" s="4">
        <v>1</v>
      </c>
      <c r="E114" s="4">
        <v>222</v>
      </c>
      <c r="F114" s="4">
        <f>ROUND(Source!AO110,O114)</f>
        <v>0</v>
      </c>
      <c r="G114" s="4" t="s">
        <v>250</v>
      </c>
      <c r="H114" s="4" t="s">
        <v>251</v>
      </c>
      <c r="I114" s="4"/>
      <c r="J114" s="4"/>
      <c r="K114" s="4">
        <v>222</v>
      </c>
      <c r="L114" s="4">
        <v>3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3" x14ac:dyDescent="0.2">
      <c r="A115" s="4">
        <v>50</v>
      </c>
      <c r="B115" s="4">
        <v>0</v>
      </c>
      <c r="C115" s="4">
        <v>0</v>
      </c>
      <c r="D115" s="4">
        <v>1</v>
      </c>
      <c r="E115" s="4">
        <v>225</v>
      </c>
      <c r="F115" s="4">
        <f>ROUND(Source!AV110,O115)</f>
        <v>1979185.65</v>
      </c>
      <c r="G115" s="4" t="s">
        <v>252</v>
      </c>
      <c r="H115" s="4" t="s">
        <v>253</v>
      </c>
      <c r="I115" s="4"/>
      <c r="J115" s="4"/>
      <c r="K115" s="4">
        <v>225</v>
      </c>
      <c r="L115" s="4">
        <v>4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 x14ac:dyDescent="0.2">
      <c r="A116" s="4">
        <v>50</v>
      </c>
      <c r="B116" s="4">
        <v>0</v>
      </c>
      <c r="C116" s="4">
        <v>0</v>
      </c>
      <c r="D116" s="4">
        <v>1</v>
      </c>
      <c r="E116" s="4">
        <v>226</v>
      </c>
      <c r="F116" s="4">
        <f>ROUND(Source!AW110,O116)</f>
        <v>820030.22</v>
      </c>
      <c r="G116" s="4" t="s">
        <v>254</v>
      </c>
      <c r="H116" s="4" t="s">
        <v>255</v>
      </c>
      <c r="I116" s="4"/>
      <c r="J116" s="4"/>
      <c r="K116" s="4">
        <v>226</v>
      </c>
      <c r="L116" s="4">
        <v>5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 x14ac:dyDescent="0.2">
      <c r="A117" s="4">
        <v>50</v>
      </c>
      <c r="B117" s="4">
        <v>0</v>
      </c>
      <c r="C117" s="4">
        <v>0</v>
      </c>
      <c r="D117" s="4">
        <v>1</v>
      </c>
      <c r="E117" s="4">
        <v>227</v>
      </c>
      <c r="F117" s="4">
        <f>ROUND(Source!AX110,O117)</f>
        <v>0</v>
      </c>
      <c r="G117" s="4" t="s">
        <v>256</v>
      </c>
      <c r="H117" s="4" t="s">
        <v>257</v>
      </c>
      <c r="I117" s="4"/>
      <c r="J117" s="4"/>
      <c r="K117" s="4">
        <v>227</v>
      </c>
      <c r="L117" s="4">
        <v>6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 x14ac:dyDescent="0.2">
      <c r="A118" s="4">
        <v>50</v>
      </c>
      <c r="B118" s="4">
        <v>0</v>
      </c>
      <c r="C118" s="4">
        <v>0</v>
      </c>
      <c r="D118" s="4">
        <v>1</v>
      </c>
      <c r="E118" s="4">
        <v>228</v>
      </c>
      <c r="F118" s="4">
        <f>ROUND(Source!AY110,O118)</f>
        <v>820030.22</v>
      </c>
      <c r="G118" s="4" t="s">
        <v>258</v>
      </c>
      <c r="H118" s="4" t="s">
        <v>259</v>
      </c>
      <c r="I118" s="4"/>
      <c r="J118" s="4"/>
      <c r="K118" s="4">
        <v>228</v>
      </c>
      <c r="L118" s="4">
        <v>7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3" x14ac:dyDescent="0.2">
      <c r="A119" s="4">
        <v>50</v>
      </c>
      <c r="B119" s="4">
        <v>0</v>
      </c>
      <c r="C119" s="4">
        <v>0</v>
      </c>
      <c r="D119" s="4">
        <v>1</v>
      </c>
      <c r="E119" s="4">
        <v>216</v>
      </c>
      <c r="F119" s="4">
        <f>ROUND(Source!AP110,O119)</f>
        <v>1159155.43</v>
      </c>
      <c r="G119" s="4" t="s">
        <v>260</v>
      </c>
      <c r="H119" s="4" t="s">
        <v>261</v>
      </c>
      <c r="I119" s="4"/>
      <c r="J119" s="4"/>
      <c r="K119" s="4">
        <v>216</v>
      </c>
      <c r="L119" s="4">
        <v>8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3" x14ac:dyDescent="0.2">
      <c r="A120" s="4">
        <v>50</v>
      </c>
      <c r="B120" s="4">
        <v>0</v>
      </c>
      <c r="C120" s="4">
        <v>0</v>
      </c>
      <c r="D120" s="4">
        <v>1</v>
      </c>
      <c r="E120" s="4">
        <v>223</v>
      </c>
      <c r="F120" s="4">
        <f>ROUND(Source!AQ110,O120)</f>
        <v>0</v>
      </c>
      <c r="G120" s="4" t="s">
        <v>262</v>
      </c>
      <c r="H120" s="4" t="s">
        <v>263</v>
      </c>
      <c r="I120" s="4"/>
      <c r="J120" s="4"/>
      <c r="K120" s="4">
        <v>223</v>
      </c>
      <c r="L120" s="4">
        <v>9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3" x14ac:dyDescent="0.2">
      <c r="A121" s="4">
        <v>50</v>
      </c>
      <c r="B121" s="4">
        <v>0</v>
      </c>
      <c r="C121" s="4">
        <v>0</v>
      </c>
      <c r="D121" s="4">
        <v>1</v>
      </c>
      <c r="E121" s="4">
        <v>229</v>
      </c>
      <c r="F121" s="4">
        <f>ROUND(Source!AZ110,O121)</f>
        <v>1159155.43</v>
      </c>
      <c r="G121" s="4" t="s">
        <v>264</v>
      </c>
      <c r="H121" s="4" t="s">
        <v>265</v>
      </c>
      <c r="I121" s="4"/>
      <c r="J121" s="4"/>
      <c r="K121" s="4">
        <v>229</v>
      </c>
      <c r="L121" s="4">
        <v>10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3" x14ac:dyDescent="0.2">
      <c r="A122" s="4">
        <v>50</v>
      </c>
      <c r="B122" s="4">
        <v>0</v>
      </c>
      <c r="C122" s="4">
        <v>0</v>
      </c>
      <c r="D122" s="4">
        <v>1</v>
      </c>
      <c r="E122" s="4">
        <v>203</v>
      </c>
      <c r="F122" s="4">
        <f>ROUND(Source!Q110,O122)</f>
        <v>14897.21</v>
      </c>
      <c r="G122" s="4" t="s">
        <v>266</v>
      </c>
      <c r="H122" s="4" t="s">
        <v>267</v>
      </c>
      <c r="I122" s="4"/>
      <c r="J122" s="4"/>
      <c r="K122" s="4">
        <v>203</v>
      </c>
      <c r="L122" s="4">
        <v>11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3" x14ac:dyDescent="0.2">
      <c r="A123" s="4">
        <v>50</v>
      </c>
      <c r="B123" s="4">
        <v>0</v>
      </c>
      <c r="C123" s="4">
        <v>0</v>
      </c>
      <c r="D123" s="4">
        <v>1</v>
      </c>
      <c r="E123" s="4">
        <v>231</v>
      </c>
      <c r="F123" s="4">
        <f>ROUND(Source!BB110,O123)</f>
        <v>0</v>
      </c>
      <c r="G123" s="4" t="s">
        <v>268</v>
      </c>
      <c r="H123" s="4" t="s">
        <v>269</v>
      </c>
      <c r="I123" s="4"/>
      <c r="J123" s="4"/>
      <c r="K123" s="4">
        <v>231</v>
      </c>
      <c r="L123" s="4">
        <v>12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3" x14ac:dyDescent="0.2">
      <c r="A124" s="4">
        <v>50</v>
      </c>
      <c r="B124" s="4">
        <v>0</v>
      </c>
      <c r="C124" s="4">
        <v>0</v>
      </c>
      <c r="D124" s="4">
        <v>1</v>
      </c>
      <c r="E124" s="4">
        <v>204</v>
      </c>
      <c r="F124" s="4">
        <f>ROUND(Source!R110,O124)</f>
        <v>1480.96</v>
      </c>
      <c r="G124" s="4" t="s">
        <v>270</v>
      </c>
      <c r="H124" s="4" t="s">
        <v>271</v>
      </c>
      <c r="I124" s="4"/>
      <c r="J124" s="4"/>
      <c r="K124" s="4">
        <v>204</v>
      </c>
      <c r="L124" s="4">
        <v>13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3" x14ac:dyDescent="0.2">
      <c r="A125" s="4">
        <v>50</v>
      </c>
      <c r="B125" s="4">
        <v>0</v>
      </c>
      <c r="C125" s="4">
        <v>0</v>
      </c>
      <c r="D125" s="4">
        <v>1</v>
      </c>
      <c r="E125" s="4">
        <v>205</v>
      </c>
      <c r="F125" s="4">
        <f>ROUND(Source!S110,O125)</f>
        <v>75358.13</v>
      </c>
      <c r="G125" s="4" t="s">
        <v>272</v>
      </c>
      <c r="H125" s="4" t="s">
        <v>273</v>
      </c>
      <c r="I125" s="4"/>
      <c r="J125" s="4"/>
      <c r="K125" s="4">
        <v>205</v>
      </c>
      <c r="L125" s="4">
        <v>14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3" x14ac:dyDescent="0.2">
      <c r="A126" s="4">
        <v>50</v>
      </c>
      <c r="B126" s="4">
        <v>0</v>
      </c>
      <c r="C126" s="4">
        <v>0</v>
      </c>
      <c r="D126" s="4">
        <v>1</v>
      </c>
      <c r="E126" s="4">
        <v>232</v>
      </c>
      <c r="F126" s="4">
        <f>ROUND(Source!BC110,O126)</f>
        <v>0</v>
      </c>
      <c r="G126" s="4" t="s">
        <v>274</v>
      </c>
      <c r="H126" s="4" t="s">
        <v>275</v>
      </c>
      <c r="I126" s="4"/>
      <c r="J126" s="4"/>
      <c r="K126" s="4">
        <v>232</v>
      </c>
      <c r="L126" s="4">
        <v>15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3" x14ac:dyDescent="0.2">
      <c r="A127" s="4">
        <v>50</v>
      </c>
      <c r="B127" s="4">
        <v>0</v>
      </c>
      <c r="C127" s="4">
        <v>0</v>
      </c>
      <c r="D127" s="4">
        <v>1</v>
      </c>
      <c r="E127" s="4">
        <v>214</v>
      </c>
      <c r="F127" s="4">
        <f>ROUND(Source!AS110,O127)</f>
        <v>92.82</v>
      </c>
      <c r="G127" s="4" t="s">
        <v>276</v>
      </c>
      <c r="H127" s="4" t="s">
        <v>277</v>
      </c>
      <c r="I127" s="4"/>
      <c r="J127" s="4"/>
      <c r="K127" s="4">
        <v>214</v>
      </c>
      <c r="L127" s="4">
        <v>16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3" x14ac:dyDescent="0.2">
      <c r="A128" s="4">
        <v>50</v>
      </c>
      <c r="B128" s="4">
        <v>0</v>
      </c>
      <c r="C128" s="4">
        <v>0</v>
      </c>
      <c r="D128" s="4">
        <v>1</v>
      </c>
      <c r="E128" s="4">
        <v>215</v>
      </c>
      <c r="F128" s="4">
        <f>ROUND(Source!AT110,O128)</f>
        <v>924292.05</v>
      </c>
      <c r="G128" s="4" t="s">
        <v>278</v>
      </c>
      <c r="H128" s="4" t="s">
        <v>279</v>
      </c>
      <c r="I128" s="4"/>
      <c r="J128" s="4"/>
      <c r="K128" s="4">
        <v>215</v>
      </c>
      <c r="L128" s="4">
        <v>17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217</v>
      </c>
      <c r="F129" s="4">
        <f>ROUND(Source!AU110,O129)</f>
        <v>85620.19</v>
      </c>
      <c r="G129" s="4" t="s">
        <v>280</v>
      </c>
      <c r="H129" s="4" t="s">
        <v>281</v>
      </c>
      <c r="I129" s="4"/>
      <c r="J129" s="4"/>
      <c r="K129" s="4">
        <v>217</v>
      </c>
      <c r="L129" s="4">
        <v>18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230</v>
      </c>
      <c r="F130" s="4">
        <f>ROUND(Source!BA110,O130)</f>
        <v>0</v>
      </c>
      <c r="G130" s="4" t="s">
        <v>282</v>
      </c>
      <c r="H130" s="4" t="s">
        <v>283</v>
      </c>
      <c r="I130" s="4"/>
      <c r="J130" s="4"/>
      <c r="K130" s="4">
        <v>230</v>
      </c>
      <c r="L130" s="4">
        <v>19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206</v>
      </c>
      <c r="F131" s="4">
        <f>ROUND(Source!T110,O131)</f>
        <v>0</v>
      </c>
      <c r="G131" s="4" t="s">
        <v>284</v>
      </c>
      <c r="H131" s="4" t="s">
        <v>285</v>
      </c>
      <c r="I131" s="4"/>
      <c r="J131" s="4"/>
      <c r="K131" s="4">
        <v>206</v>
      </c>
      <c r="L131" s="4">
        <v>20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207</v>
      </c>
      <c r="F132" s="4">
        <f>Source!U110</f>
        <v>706.35773840800005</v>
      </c>
      <c r="G132" s="4" t="s">
        <v>286</v>
      </c>
      <c r="H132" s="4" t="s">
        <v>287</v>
      </c>
      <c r="I132" s="4"/>
      <c r="J132" s="4"/>
      <c r="K132" s="4">
        <v>207</v>
      </c>
      <c r="L132" s="4">
        <v>21</v>
      </c>
      <c r="M132" s="4">
        <v>3</v>
      </c>
      <c r="N132" s="4" t="s">
        <v>3</v>
      </c>
      <c r="O132" s="4">
        <v>-1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208</v>
      </c>
      <c r="F133" s="4">
        <f>Source!V110</f>
        <v>17.185914</v>
      </c>
      <c r="G133" s="4" t="s">
        <v>288</v>
      </c>
      <c r="H133" s="4" t="s">
        <v>289</v>
      </c>
      <c r="I133" s="4"/>
      <c r="J133" s="4"/>
      <c r="K133" s="4">
        <v>208</v>
      </c>
      <c r="L133" s="4">
        <v>22</v>
      </c>
      <c r="M133" s="4">
        <v>3</v>
      </c>
      <c r="N133" s="4" t="s">
        <v>3</v>
      </c>
      <c r="O133" s="4">
        <v>-1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209</v>
      </c>
      <c r="F134" s="4">
        <f>ROUND(Source!W110,O134)</f>
        <v>0</v>
      </c>
      <c r="G134" s="4" t="s">
        <v>290</v>
      </c>
      <c r="H134" s="4" t="s">
        <v>291</v>
      </c>
      <c r="I134" s="4"/>
      <c r="J134" s="4"/>
      <c r="K134" s="4">
        <v>209</v>
      </c>
      <c r="L134" s="4">
        <v>23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210</v>
      </c>
      <c r="F135" s="4">
        <f>ROUND(Source!X110,O135)</f>
        <v>60279.81</v>
      </c>
      <c r="G135" s="4" t="s">
        <v>292</v>
      </c>
      <c r="H135" s="4" t="s">
        <v>293</v>
      </c>
      <c r="I135" s="4"/>
      <c r="J135" s="4"/>
      <c r="K135" s="4">
        <v>210</v>
      </c>
      <c r="L135" s="4">
        <v>24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211</v>
      </c>
      <c r="F136" s="4">
        <f>ROUND(Source!Y110,O136)</f>
        <v>39439.69</v>
      </c>
      <c r="G136" s="4" t="s">
        <v>294</v>
      </c>
      <c r="H136" s="4" t="s">
        <v>295</v>
      </c>
      <c r="I136" s="4"/>
      <c r="J136" s="4"/>
      <c r="K136" s="4">
        <v>211</v>
      </c>
      <c r="L136" s="4">
        <v>25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224</v>
      </c>
      <c r="F137" s="4">
        <f>ROUND(Source!AR110,O137)</f>
        <v>2169160.4900000002</v>
      </c>
      <c r="G137" s="4" t="s">
        <v>296</v>
      </c>
      <c r="H137" s="4" t="s">
        <v>297</v>
      </c>
      <c r="I137" s="4"/>
      <c r="J137" s="4"/>
      <c r="K137" s="4">
        <v>224</v>
      </c>
      <c r="L137" s="4">
        <v>26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40" spans="1:23" x14ac:dyDescent="0.2">
      <c r="A140">
        <v>70</v>
      </c>
      <c r="B140">
        <v>1</v>
      </c>
      <c r="D140">
        <v>1</v>
      </c>
      <c r="E140" t="s">
        <v>303</v>
      </c>
      <c r="F140" t="s">
        <v>304</v>
      </c>
      <c r="G140">
        <v>0</v>
      </c>
      <c r="H140">
        <v>0</v>
      </c>
      <c r="I140" t="s">
        <v>3</v>
      </c>
      <c r="J140">
        <v>1</v>
      </c>
      <c r="K140">
        <v>0</v>
      </c>
      <c r="L140" t="s">
        <v>3</v>
      </c>
      <c r="M140" t="s">
        <v>3</v>
      </c>
      <c r="N140">
        <v>0</v>
      </c>
    </row>
    <row r="141" spans="1:23" x14ac:dyDescent="0.2">
      <c r="A141">
        <v>70</v>
      </c>
      <c r="B141">
        <v>1</v>
      </c>
      <c r="D141">
        <v>2</v>
      </c>
      <c r="E141" t="s">
        <v>305</v>
      </c>
      <c r="F141" t="s">
        <v>306</v>
      </c>
      <c r="G141">
        <v>1</v>
      </c>
      <c r="H141">
        <v>0</v>
      </c>
      <c r="I141" t="s">
        <v>3</v>
      </c>
      <c r="J141">
        <v>1</v>
      </c>
      <c r="K141">
        <v>0</v>
      </c>
      <c r="L141" t="s">
        <v>3</v>
      </c>
      <c r="M141" t="s">
        <v>3</v>
      </c>
      <c r="N141">
        <v>0</v>
      </c>
    </row>
    <row r="142" spans="1:23" x14ac:dyDescent="0.2">
      <c r="A142">
        <v>70</v>
      </c>
      <c r="B142">
        <v>1</v>
      </c>
      <c r="D142">
        <v>3</v>
      </c>
      <c r="E142" t="s">
        <v>307</v>
      </c>
      <c r="F142" t="s">
        <v>308</v>
      </c>
      <c r="G142">
        <v>0</v>
      </c>
      <c r="H142">
        <v>0</v>
      </c>
      <c r="I142" t="s">
        <v>3</v>
      </c>
      <c r="J142">
        <v>1</v>
      </c>
      <c r="K142">
        <v>0</v>
      </c>
      <c r="L142" t="s">
        <v>3</v>
      </c>
      <c r="M142" t="s">
        <v>3</v>
      </c>
      <c r="N142">
        <v>0</v>
      </c>
    </row>
    <row r="143" spans="1:23" x14ac:dyDescent="0.2">
      <c r="A143">
        <v>70</v>
      </c>
      <c r="B143">
        <v>1</v>
      </c>
      <c r="D143">
        <v>4</v>
      </c>
      <c r="E143" t="s">
        <v>309</v>
      </c>
      <c r="F143" t="s">
        <v>310</v>
      </c>
      <c r="G143">
        <v>0</v>
      </c>
      <c r="H143">
        <v>0</v>
      </c>
      <c r="I143" t="s">
        <v>311</v>
      </c>
      <c r="J143">
        <v>0</v>
      </c>
      <c r="K143">
        <v>0</v>
      </c>
      <c r="L143" t="s">
        <v>3</v>
      </c>
      <c r="M143" t="s">
        <v>3</v>
      </c>
      <c r="N143">
        <v>0</v>
      </c>
    </row>
    <row r="144" spans="1:23" x14ac:dyDescent="0.2">
      <c r="A144">
        <v>70</v>
      </c>
      <c r="B144">
        <v>1</v>
      </c>
      <c r="D144">
        <v>5</v>
      </c>
      <c r="E144" t="s">
        <v>312</v>
      </c>
      <c r="F144" t="s">
        <v>313</v>
      </c>
      <c r="G144">
        <v>0</v>
      </c>
      <c r="H144">
        <v>0</v>
      </c>
      <c r="I144" t="s">
        <v>314</v>
      </c>
      <c r="J144">
        <v>0</v>
      </c>
      <c r="K144">
        <v>0</v>
      </c>
      <c r="L144" t="s">
        <v>3</v>
      </c>
      <c r="M144" t="s">
        <v>3</v>
      </c>
      <c r="N144">
        <v>0</v>
      </c>
    </row>
    <row r="145" spans="1:14" x14ac:dyDescent="0.2">
      <c r="A145">
        <v>70</v>
      </c>
      <c r="B145">
        <v>1</v>
      </c>
      <c r="D145">
        <v>6</v>
      </c>
      <c r="E145" t="s">
        <v>315</v>
      </c>
      <c r="F145" t="s">
        <v>316</v>
      </c>
      <c r="G145">
        <v>0</v>
      </c>
      <c r="H145">
        <v>0</v>
      </c>
      <c r="I145" t="s">
        <v>317</v>
      </c>
      <c r="J145">
        <v>0</v>
      </c>
      <c r="K145">
        <v>0</v>
      </c>
      <c r="L145" t="s">
        <v>3</v>
      </c>
      <c r="M145" t="s">
        <v>3</v>
      </c>
      <c r="N145">
        <v>0</v>
      </c>
    </row>
    <row r="146" spans="1:14" x14ac:dyDescent="0.2">
      <c r="A146">
        <v>70</v>
      </c>
      <c r="B146">
        <v>1</v>
      </c>
      <c r="D146">
        <v>7</v>
      </c>
      <c r="E146" t="s">
        <v>318</v>
      </c>
      <c r="F146" t="s">
        <v>319</v>
      </c>
      <c r="G146">
        <v>0</v>
      </c>
      <c r="H146">
        <v>0</v>
      </c>
      <c r="I146" t="s">
        <v>3</v>
      </c>
      <c r="J146">
        <v>0</v>
      </c>
      <c r="K146">
        <v>0</v>
      </c>
      <c r="L146" t="s">
        <v>3</v>
      </c>
      <c r="M146" t="s">
        <v>3</v>
      </c>
      <c r="N146">
        <v>0</v>
      </c>
    </row>
    <row r="147" spans="1:14" x14ac:dyDescent="0.2">
      <c r="A147">
        <v>70</v>
      </c>
      <c r="B147">
        <v>1</v>
      </c>
      <c r="D147">
        <v>8</v>
      </c>
      <c r="E147" t="s">
        <v>320</v>
      </c>
      <c r="F147" t="s">
        <v>321</v>
      </c>
      <c r="G147">
        <v>0</v>
      </c>
      <c r="H147">
        <v>0</v>
      </c>
      <c r="I147" t="s">
        <v>322</v>
      </c>
      <c r="J147">
        <v>0</v>
      </c>
      <c r="K147">
        <v>0</v>
      </c>
      <c r="L147" t="s">
        <v>3</v>
      </c>
      <c r="M147" t="s">
        <v>3</v>
      </c>
      <c r="N147">
        <v>0</v>
      </c>
    </row>
    <row r="148" spans="1:14" x14ac:dyDescent="0.2">
      <c r="A148">
        <v>70</v>
      </c>
      <c r="B148">
        <v>1</v>
      </c>
      <c r="D148">
        <v>9</v>
      </c>
      <c r="E148" t="s">
        <v>323</v>
      </c>
      <c r="F148" t="s">
        <v>324</v>
      </c>
      <c r="G148">
        <v>0</v>
      </c>
      <c r="H148">
        <v>0</v>
      </c>
      <c r="I148" t="s">
        <v>325</v>
      </c>
      <c r="J148">
        <v>0</v>
      </c>
      <c r="K148">
        <v>0</v>
      </c>
      <c r="L148" t="s">
        <v>3</v>
      </c>
      <c r="M148" t="s">
        <v>3</v>
      </c>
      <c r="N148">
        <v>0</v>
      </c>
    </row>
    <row r="149" spans="1:14" x14ac:dyDescent="0.2">
      <c r="A149">
        <v>70</v>
      </c>
      <c r="B149">
        <v>1</v>
      </c>
      <c r="D149">
        <v>10</v>
      </c>
      <c r="E149" t="s">
        <v>326</v>
      </c>
      <c r="F149" t="s">
        <v>327</v>
      </c>
      <c r="G149">
        <v>0</v>
      </c>
      <c r="H149">
        <v>0</v>
      </c>
      <c r="I149" t="s">
        <v>328</v>
      </c>
      <c r="J149">
        <v>0</v>
      </c>
      <c r="K149">
        <v>0</v>
      </c>
      <c r="L149" t="s">
        <v>3</v>
      </c>
      <c r="M149" t="s">
        <v>3</v>
      </c>
      <c r="N149">
        <v>0</v>
      </c>
    </row>
    <row r="150" spans="1:14" x14ac:dyDescent="0.2">
      <c r="A150">
        <v>70</v>
      </c>
      <c r="B150">
        <v>1</v>
      </c>
      <c r="D150">
        <v>11</v>
      </c>
      <c r="E150" t="s">
        <v>329</v>
      </c>
      <c r="F150" t="s">
        <v>330</v>
      </c>
      <c r="G150">
        <v>0</v>
      </c>
      <c r="H150">
        <v>0</v>
      </c>
      <c r="I150" t="s">
        <v>331</v>
      </c>
      <c r="J150">
        <v>0</v>
      </c>
      <c r="K150">
        <v>0</v>
      </c>
      <c r="L150" t="s">
        <v>3</v>
      </c>
      <c r="M150" t="s">
        <v>3</v>
      </c>
      <c r="N150">
        <v>0</v>
      </c>
    </row>
    <row r="151" spans="1:14" x14ac:dyDescent="0.2">
      <c r="A151">
        <v>70</v>
      </c>
      <c r="B151">
        <v>1</v>
      </c>
      <c r="D151">
        <v>12</v>
      </c>
      <c r="E151" t="s">
        <v>332</v>
      </c>
      <c r="F151" t="s">
        <v>333</v>
      </c>
      <c r="G151">
        <v>0</v>
      </c>
      <c r="H151">
        <v>0</v>
      </c>
      <c r="I151" t="s">
        <v>3</v>
      </c>
      <c r="J151">
        <v>0</v>
      </c>
      <c r="K151">
        <v>0</v>
      </c>
      <c r="L151" t="s">
        <v>3</v>
      </c>
      <c r="M151" t="s">
        <v>3</v>
      </c>
      <c r="N151">
        <v>0</v>
      </c>
    </row>
    <row r="152" spans="1:14" x14ac:dyDescent="0.2">
      <c r="A152">
        <v>70</v>
      </c>
      <c r="B152">
        <v>1</v>
      </c>
      <c r="D152">
        <v>1</v>
      </c>
      <c r="E152" t="s">
        <v>334</v>
      </c>
      <c r="F152" t="s">
        <v>335</v>
      </c>
      <c r="G152">
        <v>0.9</v>
      </c>
      <c r="H152">
        <v>1</v>
      </c>
      <c r="I152" t="s">
        <v>336</v>
      </c>
      <c r="J152">
        <v>0</v>
      </c>
      <c r="K152">
        <v>0</v>
      </c>
      <c r="L152" t="s">
        <v>3</v>
      </c>
      <c r="M152" t="s">
        <v>3</v>
      </c>
      <c r="N152">
        <v>0</v>
      </c>
    </row>
    <row r="153" spans="1:14" x14ac:dyDescent="0.2">
      <c r="A153">
        <v>70</v>
      </c>
      <c r="B153">
        <v>1</v>
      </c>
      <c r="D153">
        <v>2</v>
      </c>
      <c r="E153" t="s">
        <v>337</v>
      </c>
      <c r="F153" t="s">
        <v>338</v>
      </c>
      <c r="G153">
        <v>0.85</v>
      </c>
      <c r="H153">
        <v>1</v>
      </c>
      <c r="I153" t="s">
        <v>339</v>
      </c>
      <c r="J153">
        <v>0</v>
      </c>
      <c r="K153">
        <v>0</v>
      </c>
      <c r="L153" t="s">
        <v>3</v>
      </c>
      <c r="M153" t="s">
        <v>3</v>
      </c>
      <c r="N153">
        <v>0</v>
      </c>
    </row>
    <row r="154" spans="1:14" x14ac:dyDescent="0.2">
      <c r="A154">
        <v>70</v>
      </c>
      <c r="B154">
        <v>1</v>
      </c>
      <c r="D154">
        <v>3</v>
      </c>
      <c r="E154" t="s">
        <v>340</v>
      </c>
      <c r="F154" t="s">
        <v>341</v>
      </c>
      <c r="G154">
        <v>1</v>
      </c>
      <c r="H154">
        <v>0.85</v>
      </c>
      <c r="I154" t="s">
        <v>342</v>
      </c>
      <c r="J154">
        <v>0</v>
      </c>
      <c r="K154">
        <v>0</v>
      </c>
      <c r="L154" t="s">
        <v>3</v>
      </c>
      <c r="M154" t="s">
        <v>3</v>
      </c>
      <c r="N154">
        <v>0</v>
      </c>
    </row>
    <row r="155" spans="1:14" x14ac:dyDescent="0.2">
      <c r="A155">
        <v>70</v>
      </c>
      <c r="B155">
        <v>1</v>
      </c>
      <c r="D155">
        <v>4</v>
      </c>
      <c r="E155" t="s">
        <v>343</v>
      </c>
      <c r="F155" t="s">
        <v>344</v>
      </c>
      <c r="G155">
        <v>1</v>
      </c>
      <c r="H155">
        <v>0</v>
      </c>
      <c r="I155" t="s">
        <v>3</v>
      </c>
      <c r="J155">
        <v>0</v>
      </c>
      <c r="K155">
        <v>0</v>
      </c>
      <c r="L155" t="s">
        <v>3</v>
      </c>
      <c r="M155" t="s">
        <v>3</v>
      </c>
      <c r="N155">
        <v>0</v>
      </c>
    </row>
    <row r="156" spans="1:14" x14ac:dyDescent="0.2">
      <c r="A156">
        <v>70</v>
      </c>
      <c r="B156">
        <v>1</v>
      </c>
      <c r="D156">
        <v>5</v>
      </c>
      <c r="E156" t="s">
        <v>345</v>
      </c>
      <c r="F156" t="s">
        <v>346</v>
      </c>
      <c r="G156">
        <v>1</v>
      </c>
      <c r="H156">
        <v>0.8</v>
      </c>
      <c r="I156" t="s">
        <v>347</v>
      </c>
      <c r="J156">
        <v>0</v>
      </c>
      <c r="K156">
        <v>0</v>
      </c>
      <c r="L156" t="s">
        <v>3</v>
      </c>
      <c r="M156" t="s">
        <v>3</v>
      </c>
      <c r="N156">
        <v>0</v>
      </c>
    </row>
    <row r="157" spans="1:14" x14ac:dyDescent="0.2">
      <c r="A157">
        <v>70</v>
      </c>
      <c r="B157">
        <v>1</v>
      </c>
      <c r="D157">
        <v>6</v>
      </c>
      <c r="E157" t="s">
        <v>348</v>
      </c>
      <c r="F157" t="s">
        <v>349</v>
      </c>
      <c r="G157">
        <v>0.85</v>
      </c>
      <c r="H157">
        <v>0</v>
      </c>
      <c r="I157" t="s">
        <v>3</v>
      </c>
      <c r="J157">
        <v>0</v>
      </c>
      <c r="K157">
        <v>0</v>
      </c>
      <c r="L157" t="s">
        <v>3</v>
      </c>
      <c r="M157" t="s">
        <v>3</v>
      </c>
      <c r="N157">
        <v>0</v>
      </c>
    </row>
    <row r="158" spans="1:14" x14ac:dyDescent="0.2">
      <c r="A158">
        <v>70</v>
      </c>
      <c r="B158">
        <v>1</v>
      </c>
      <c r="D158">
        <v>7</v>
      </c>
      <c r="E158" t="s">
        <v>350</v>
      </c>
      <c r="F158" t="s">
        <v>351</v>
      </c>
      <c r="G158">
        <v>0.8</v>
      </c>
      <c r="H158">
        <v>0</v>
      </c>
      <c r="I158" t="s">
        <v>3</v>
      </c>
      <c r="J158">
        <v>0</v>
      </c>
      <c r="K158">
        <v>0</v>
      </c>
      <c r="L158" t="s">
        <v>3</v>
      </c>
      <c r="M158" t="s">
        <v>3</v>
      </c>
      <c r="N158">
        <v>0</v>
      </c>
    </row>
    <row r="159" spans="1:14" x14ac:dyDescent="0.2">
      <c r="A159">
        <v>70</v>
      </c>
      <c r="B159">
        <v>1</v>
      </c>
      <c r="D159">
        <v>8</v>
      </c>
      <c r="E159" t="s">
        <v>352</v>
      </c>
      <c r="F159" t="s">
        <v>353</v>
      </c>
      <c r="G159">
        <v>0.94</v>
      </c>
      <c r="H159">
        <v>0</v>
      </c>
      <c r="I159" t="s">
        <v>3</v>
      </c>
      <c r="J159">
        <v>0</v>
      </c>
      <c r="K159">
        <v>0</v>
      </c>
      <c r="L159" t="s">
        <v>3</v>
      </c>
      <c r="M159" t="s">
        <v>3</v>
      </c>
      <c r="N159">
        <v>0</v>
      </c>
    </row>
    <row r="160" spans="1:14" x14ac:dyDescent="0.2">
      <c r="A160">
        <v>70</v>
      </c>
      <c r="B160">
        <v>1</v>
      </c>
      <c r="D160">
        <v>9</v>
      </c>
      <c r="E160" t="s">
        <v>354</v>
      </c>
      <c r="F160" t="s">
        <v>355</v>
      </c>
      <c r="G160">
        <v>0.9</v>
      </c>
      <c r="H160">
        <v>0</v>
      </c>
      <c r="I160" t="s">
        <v>3</v>
      </c>
      <c r="J160">
        <v>0</v>
      </c>
      <c r="K160">
        <v>0</v>
      </c>
      <c r="L160" t="s">
        <v>3</v>
      </c>
      <c r="M160" t="s">
        <v>3</v>
      </c>
      <c r="N160">
        <v>0</v>
      </c>
    </row>
    <row r="161" spans="1:34" x14ac:dyDescent="0.2">
      <c r="A161">
        <v>70</v>
      </c>
      <c r="B161">
        <v>1</v>
      </c>
      <c r="D161">
        <v>10</v>
      </c>
      <c r="E161" t="s">
        <v>356</v>
      </c>
      <c r="F161" t="s">
        <v>357</v>
      </c>
      <c r="G161">
        <v>0.6</v>
      </c>
      <c r="H161">
        <v>0</v>
      </c>
      <c r="I161" t="s">
        <v>3</v>
      </c>
      <c r="J161">
        <v>0</v>
      </c>
      <c r="K161">
        <v>0</v>
      </c>
      <c r="L161" t="s">
        <v>3</v>
      </c>
      <c r="M161" t="s">
        <v>3</v>
      </c>
      <c r="N161">
        <v>0</v>
      </c>
    </row>
    <row r="162" spans="1:34" x14ac:dyDescent="0.2">
      <c r="A162">
        <v>70</v>
      </c>
      <c r="B162">
        <v>1</v>
      </c>
      <c r="D162">
        <v>11</v>
      </c>
      <c r="E162" t="s">
        <v>358</v>
      </c>
      <c r="F162" t="s">
        <v>359</v>
      </c>
      <c r="G162">
        <v>1.2</v>
      </c>
      <c r="H162">
        <v>0</v>
      </c>
      <c r="I162" t="s">
        <v>3</v>
      </c>
      <c r="J162">
        <v>0</v>
      </c>
      <c r="K162">
        <v>0</v>
      </c>
      <c r="L162" t="s">
        <v>3</v>
      </c>
      <c r="M162" t="s">
        <v>3</v>
      </c>
      <c r="N162">
        <v>0</v>
      </c>
    </row>
    <row r="163" spans="1:34" x14ac:dyDescent="0.2">
      <c r="A163">
        <v>70</v>
      </c>
      <c r="B163">
        <v>1</v>
      </c>
      <c r="D163">
        <v>12</v>
      </c>
      <c r="E163" t="s">
        <v>360</v>
      </c>
      <c r="F163" t="s">
        <v>361</v>
      </c>
      <c r="G163">
        <v>0</v>
      </c>
      <c r="H163">
        <v>0</v>
      </c>
      <c r="I163" t="s">
        <v>3</v>
      </c>
      <c r="J163">
        <v>0</v>
      </c>
      <c r="K163">
        <v>0</v>
      </c>
      <c r="L163" t="s">
        <v>3</v>
      </c>
      <c r="M163" t="s">
        <v>3</v>
      </c>
      <c r="N163">
        <v>0</v>
      </c>
    </row>
    <row r="164" spans="1:34" x14ac:dyDescent="0.2">
      <c r="A164">
        <v>70</v>
      </c>
      <c r="B164">
        <v>1</v>
      </c>
      <c r="D164">
        <v>13</v>
      </c>
      <c r="E164" t="s">
        <v>362</v>
      </c>
      <c r="F164" t="s">
        <v>363</v>
      </c>
      <c r="G164">
        <v>0.94</v>
      </c>
      <c r="H164">
        <v>0</v>
      </c>
      <c r="I164" t="s">
        <v>3</v>
      </c>
      <c r="J164">
        <v>0</v>
      </c>
      <c r="K164">
        <v>0</v>
      </c>
      <c r="L164" t="s">
        <v>3</v>
      </c>
      <c r="M164" t="s">
        <v>3</v>
      </c>
      <c r="N164">
        <v>0</v>
      </c>
    </row>
    <row r="166" spans="1:34" x14ac:dyDescent="0.2">
      <c r="A166">
        <v>-1</v>
      </c>
    </row>
    <row r="168" spans="1:34" x14ac:dyDescent="0.2">
      <c r="A168" s="3">
        <v>75</v>
      </c>
      <c r="B168" s="3" t="s">
        <v>364</v>
      </c>
      <c r="C168" s="3">
        <v>2018</v>
      </c>
      <c r="D168" s="3">
        <v>4</v>
      </c>
      <c r="E168" s="3">
        <v>0</v>
      </c>
      <c r="F168" s="3">
        <v>0</v>
      </c>
      <c r="G168" s="3">
        <v>0</v>
      </c>
      <c r="H168" s="3">
        <v>1</v>
      </c>
      <c r="I168" s="3">
        <v>0</v>
      </c>
      <c r="J168" s="3">
        <v>1</v>
      </c>
      <c r="K168" s="3">
        <v>0</v>
      </c>
      <c r="L168" s="3">
        <v>0</v>
      </c>
      <c r="M168" s="3">
        <v>0</v>
      </c>
      <c r="N168" s="3">
        <v>39682553</v>
      </c>
      <c r="O168" s="3">
        <v>1</v>
      </c>
    </row>
    <row r="169" spans="1:34" x14ac:dyDescent="0.2">
      <c r="A169" s="5">
        <v>3</v>
      </c>
      <c r="B169" s="5" t="s">
        <v>365</v>
      </c>
      <c r="C169" s="5">
        <v>6.77</v>
      </c>
      <c r="D169" s="5">
        <v>1</v>
      </c>
      <c r="E169" s="5">
        <v>1</v>
      </c>
      <c r="F169" s="5">
        <v>1</v>
      </c>
      <c r="G169" s="5">
        <v>1</v>
      </c>
      <c r="H169" s="5">
        <v>3.68</v>
      </c>
      <c r="I169" s="5">
        <v>1</v>
      </c>
      <c r="J169" s="5">
        <v>1</v>
      </c>
      <c r="K169" s="5">
        <v>19.579999999999998</v>
      </c>
      <c r="L169" s="5">
        <v>1</v>
      </c>
      <c r="M169" s="5">
        <v>6.77</v>
      </c>
      <c r="N169" s="5">
        <v>1</v>
      </c>
      <c r="O169" s="5">
        <v>3.68</v>
      </c>
      <c r="P169" s="5">
        <v>1</v>
      </c>
      <c r="Q169" s="5">
        <v>19.579999999999998</v>
      </c>
      <c r="R169" s="5">
        <v>1</v>
      </c>
      <c r="S169" s="5" t="s">
        <v>3</v>
      </c>
      <c r="T169" s="5" t="s">
        <v>3</v>
      </c>
      <c r="U169" s="5" t="s">
        <v>3</v>
      </c>
      <c r="V169" s="5" t="s">
        <v>3</v>
      </c>
      <c r="W169" s="5" t="s">
        <v>3</v>
      </c>
      <c r="X169" s="5" t="s">
        <v>3</v>
      </c>
      <c r="Y169" s="5" t="s">
        <v>3</v>
      </c>
      <c r="Z169" s="5" t="s">
        <v>3</v>
      </c>
      <c r="AA169" s="5" t="s">
        <v>3</v>
      </c>
      <c r="AB169" s="5" t="s">
        <v>3</v>
      </c>
      <c r="AC169" s="5" t="s">
        <v>3</v>
      </c>
      <c r="AD169" s="5" t="s">
        <v>3</v>
      </c>
      <c r="AE169" s="5" t="s">
        <v>3</v>
      </c>
      <c r="AF169" s="5" t="s">
        <v>3</v>
      </c>
      <c r="AG169" s="5" t="s">
        <v>3</v>
      </c>
      <c r="AH169" s="5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366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13277</v>
      </c>
      <c r="M1">
        <v>10</v>
      </c>
      <c r="N1">
        <v>10</v>
      </c>
      <c r="O1">
        <v>1</v>
      </c>
      <c r="P1">
        <v>0</v>
      </c>
      <c r="Q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39682553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11</v>
      </c>
      <c r="D16" s="6" t="s">
        <v>11</v>
      </c>
      <c r="E16" s="7">
        <f>(Source!F95)/1000</f>
        <v>9.282E-2</v>
      </c>
      <c r="F16" s="7">
        <f>(Source!F96)/1000</f>
        <v>924.29205000000002</v>
      </c>
      <c r="G16" s="7">
        <f>(Source!F87)/1000</f>
        <v>1159.15543</v>
      </c>
      <c r="H16" s="7">
        <f>(Source!F97)/1000+(Source!F98)/1000</f>
        <v>85.620190000000008</v>
      </c>
      <c r="I16" s="7">
        <f>E16+F16+G16+H16</f>
        <v>2169.1604900000002</v>
      </c>
      <c r="J16" s="7">
        <f>(Source!F93)/1000</f>
        <v>75.358130000000003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2069440.99</v>
      </c>
      <c r="AU16" s="7">
        <v>1979185.65</v>
      </c>
      <c r="AV16" s="7">
        <v>0</v>
      </c>
      <c r="AW16" s="7">
        <v>1159155.43</v>
      </c>
      <c r="AX16" s="7">
        <v>0</v>
      </c>
      <c r="AY16" s="7">
        <v>14897.21</v>
      </c>
      <c r="AZ16" s="7">
        <v>1480.96</v>
      </c>
      <c r="BA16" s="7">
        <v>75358.13</v>
      </c>
      <c r="BB16" s="7">
        <v>92.82</v>
      </c>
      <c r="BC16" s="7">
        <v>924292.05</v>
      </c>
      <c r="BD16" s="7">
        <v>85620.19</v>
      </c>
      <c r="BE16" s="7">
        <v>0</v>
      </c>
      <c r="BF16" s="7">
        <v>706.35773840800005</v>
      </c>
      <c r="BG16" s="7">
        <v>17.185914</v>
      </c>
      <c r="BH16" s="7">
        <v>0</v>
      </c>
      <c r="BI16" s="7">
        <v>60279.81</v>
      </c>
      <c r="BJ16" s="7">
        <v>39439.69</v>
      </c>
      <c r="BK16" s="7">
        <v>2169160.4900000002</v>
      </c>
    </row>
    <row r="18" spans="1:19" x14ac:dyDescent="0.2">
      <c r="A18">
        <v>51</v>
      </c>
      <c r="E18" s="8">
        <f>SUMIF(A16:A17,3,E16:E17)</f>
        <v>9.282E-2</v>
      </c>
      <c r="F18" s="8">
        <f>SUMIF(A16:A17,3,F16:F17)</f>
        <v>924.29205000000002</v>
      </c>
      <c r="G18" s="8">
        <f>SUMIF(A16:A17,3,G16:G17)</f>
        <v>1159.15543</v>
      </c>
      <c r="H18" s="8">
        <f>SUMIF(A16:A17,3,H16:H17)</f>
        <v>85.620190000000008</v>
      </c>
      <c r="I18" s="8">
        <f>SUMIF(A16:A17,3,I16:I17)</f>
        <v>2169.1604900000002</v>
      </c>
      <c r="J18" s="8">
        <f>SUMIF(A16:A17,3,J16:J17)</f>
        <v>75.358130000000003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2069440.99</v>
      </c>
      <c r="G20" s="4" t="s">
        <v>246</v>
      </c>
      <c r="H20" s="4" t="s">
        <v>247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1979185.65</v>
      </c>
      <c r="G21" s="4" t="s">
        <v>248</v>
      </c>
      <c r="H21" s="4" t="s">
        <v>249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250</v>
      </c>
      <c r="H22" s="4" t="s">
        <v>251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1979185.65</v>
      </c>
      <c r="G23" s="4" t="s">
        <v>252</v>
      </c>
      <c r="H23" s="4" t="s">
        <v>253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820030.22</v>
      </c>
      <c r="G24" s="4" t="s">
        <v>254</v>
      </c>
      <c r="H24" s="4" t="s">
        <v>255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256</v>
      </c>
      <c r="H25" s="4" t="s">
        <v>257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820030.22</v>
      </c>
      <c r="G26" s="4" t="s">
        <v>258</v>
      </c>
      <c r="H26" s="4" t="s">
        <v>259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1159155.43</v>
      </c>
      <c r="G27" s="4" t="s">
        <v>260</v>
      </c>
      <c r="H27" s="4" t="s">
        <v>261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262</v>
      </c>
      <c r="H28" s="4" t="s">
        <v>263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1159155.43</v>
      </c>
      <c r="G29" s="4" t="s">
        <v>264</v>
      </c>
      <c r="H29" s="4" t="s">
        <v>265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14897.21</v>
      </c>
      <c r="G30" s="4" t="s">
        <v>266</v>
      </c>
      <c r="H30" s="4" t="s">
        <v>267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268</v>
      </c>
      <c r="H31" s="4" t="s">
        <v>269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1480.96</v>
      </c>
      <c r="G32" s="4" t="s">
        <v>270</v>
      </c>
      <c r="H32" s="4" t="s">
        <v>271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75358.13</v>
      </c>
      <c r="G33" s="4" t="s">
        <v>272</v>
      </c>
      <c r="H33" s="4" t="s">
        <v>273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274</v>
      </c>
      <c r="H34" s="4" t="s">
        <v>275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92.82</v>
      </c>
      <c r="G35" s="4" t="s">
        <v>276</v>
      </c>
      <c r="H35" s="4" t="s">
        <v>277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924292.05</v>
      </c>
      <c r="G36" s="4" t="s">
        <v>278</v>
      </c>
      <c r="H36" s="4" t="s">
        <v>279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85620.19</v>
      </c>
      <c r="G37" s="4" t="s">
        <v>280</v>
      </c>
      <c r="H37" s="4" t="s">
        <v>281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282</v>
      </c>
      <c r="H38" s="4" t="s">
        <v>283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284</v>
      </c>
      <c r="H39" s="4" t="s">
        <v>285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706.35773840800005</v>
      </c>
      <c r="G40" s="4" t="s">
        <v>286</v>
      </c>
      <c r="H40" s="4" t="s">
        <v>287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17.185914</v>
      </c>
      <c r="G41" s="4" t="s">
        <v>288</v>
      </c>
      <c r="H41" s="4" t="s">
        <v>289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290</v>
      </c>
      <c r="H42" s="4" t="s">
        <v>291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60279.81</v>
      </c>
      <c r="G43" s="4" t="s">
        <v>292</v>
      </c>
      <c r="H43" s="4" t="s">
        <v>293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39439.69</v>
      </c>
      <c r="G44" s="4" t="s">
        <v>294</v>
      </c>
      <c r="H44" s="4" t="s">
        <v>295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2169160.4900000002</v>
      </c>
      <c r="G45" s="4" t="s">
        <v>296</v>
      </c>
      <c r="H45" s="4" t="s">
        <v>297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7" spans="1:16" x14ac:dyDescent="0.2">
      <c r="A47">
        <v>-1</v>
      </c>
    </row>
    <row r="50" spans="1:34" x14ac:dyDescent="0.2">
      <c r="A50" s="3">
        <v>75</v>
      </c>
      <c r="B50" s="3" t="s">
        <v>364</v>
      </c>
      <c r="C50" s="3">
        <v>2018</v>
      </c>
      <c r="D50" s="3">
        <v>4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39682553</v>
      </c>
      <c r="O50" s="3">
        <v>1</v>
      </c>
    </row>
    <row r="51" spans="1:34" x14ac:dyDescent="0.2">
      <c r="A51" s="5">
        <v>3</v>
      </c>
      <c r="B51" s="5" t="s">
        <v>365</v>
      </c>
      <c r="C51" s="5">
        <v>6.77</v>
      </c>
      <c r="D51" s="5">
        <v>1</v>
      </c>
      <c r="E51" s="5">
        <v>1</v>
      </c>
      <c r="F51" s="5">
        <v>1</v>
      </c>
      <c r="G51" s="5">
        <v>1</v>
      </c>
      <c r="H51" s="5">
        <v>3.68</v>
      </c>
      <c r="I51" s="5">
        <v>1</v>
      </c>
      <c r="J51" s="5">
        <v>1</v>
      </c>
      <c r="K51" s="5">
        <v>19.579999999999998</v>
      </c>
      <c r="L51" s="5">
        <v>1</v>
      </c>
      <c r="M51" s="5">
        <v>6.77</v>
      </c>
      <c r="N51" s="5">
        <v>1</v>
      </c>
      <c r="O51" s="5">
        <v>3.68</v>
      </c>
      <c r="P51" s="5">
        <v>1</v>
      </c>
      <c r="Q51" s="5">
        <v>19.579999999999998</v>
      </c>
      <c r="R51" s="5">
        <v>1</v>
      </c>
      <c r="S51" s="5" t="s">
        <v>3</v>
      </c>
      <c r="T51" s="5" t="s">
        <v>3</v>
      </c>
      <c r="U51" s="5" t="s">
        <v>3</v>
      </c>
      <c r="V51" s="5" t="s">
        <v>3</v>
      </c>
      <c r="W51" s="5" t="s">
        <v>3</v>
      </c>
      <c r="X51" s="5" t="s">
        <v>3</v>
      </c>
      <c r="Y51" s="5" t="s">
        <v>3</v>
      </c>
      <c r="Z51" s="5" t="s">
        <v>3</v>
      </c>
      <c r="AA51" s="5" t="s">
        <v>3</v>
      </c>
      <c r="AB51" s="5" t="s">
        <v>3</v>
      </c>
      <c r="AC51" s="5" t="s">
        <v>3</v>
      </c>
      <c r="AD51" s="5" t="s">
        <v>3</v>
      </c>
      <c r="AE51" s="5" t="s">
        <v>3</v>
      </c>
      <c r="AF51" s="5" t="s">
        <v>3</v>
      </c>
      <c r="AG51" s="5" t="s">
        <v>3</v>
      </c>
      <c r="AH51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39682553</v>
      </c>
      <c r="C1">
        <v>39682570</v>
      </c>
      <c r="D1">
        <v>37072442</v>
      </c>
      <c r="E1">
        <v>1</v>
      </c>
      <c r="F1">
        <v>1</v>
      </c>
      <c r="G1">
        <v>1</v>
      </c>
      <c r="H1">
        <v>1</v>
      </c>
      <c r="I1" t="s">
        <v>367</v>
      </c>
      <c r="J1" t="s">
        <v>3</v>
      </c>
      <c r="K1" t="s">
        <v>368</v>
      </c>
      <c r="L1">
        <v>1191</v>
      </c>
      <c r="N1">
        <v>1013</v>
      </c>
      <c r="O1" t="s">
        <v>369</v>
      </c>
      <c r="P1" t="s">
        <v>369</v>
      </c>
      <c r="Q1">
        <v>1</v>
      </c>
      <c r="W1">
        <v>0</v>
      </c>
      <c r="X1">
        <v>1145761654</v>
      </c>
      <c r="Y1">
        <v>2.7839999999999998</v>
      </c>
      <c r="AA1">
        <v>0</v>
      </c>
      <c r="AB1">
        <v>0</v>
      </c>
      <c r="AC1">
        <v>0</v>
      </c>
      <c r="AD1">
        <v>72.099999999999994</v>
      </c>
      <c r="AE1">
        <v>0</v>
      </c>
      <c r="AF1">
        <v>0</v>
      </c>
      <c r="AG1">
        <v>0</v>
      </c>
      <c r="AH1">
        <v>10.65</v>
      </c>
      <c r="AI1">
        <v>1</v>
      </c>
      <c r="AJ1">
        <v>1</v>
      </c>
      <c r="AK1">
        <v>1</v>
      </c>
      <c r="AL1">
        <v>6.77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9.2799999999999994</v>
      </c>
      <c r="AU1" t="s">
        <v>19</v>
      </c>
      <c r="AV1">
        <v>1</v>
      </c>
      <c r="AW1">
        <v>2</v>
      </c>
      <c r="AX1">
        <v>39682571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5.5679999999999996</v>
      </c>
      <c r="CY1">
        <f>AD1</f>
        <v>72.099999999999994</v>
      </c>
      <c r="CZ1">
        <f>AH1</f>
        <v>10.65</v>
      </c>
      <c r="DA1">
        <f>AL1</f>
        <v>6.77</v>
      </c>
      <c r="DB1">
        <f>ROUND((ROUND(AT1*CZ1,2)*0.3),2)</f>
        <v>29.65</v>
      </c>
      <c r="DC1">
        <f>ROUND((ROUND(AT1*AG1,2)*0.3),2)</f>
        <v>0</v>
      </c>
    </row>
    <row r="2" spans="1:107" x14ac:dyDescent="0.2">
      <c r="A2">
        <f>ROW(Source!A24)</f>
        <v>24</v>
      </c>
      <c r="B2">
        <v>39682553</v>
      </c>
      <c r="C2">
        <v>39682570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370</v>
      </c>
      <c r="J2" t="s">
        <v>3</v>
      </c>
      <c r="K2" t="s">
        <v>371</v>
      </c>
      <c r="L2">
        <v>1191</v>
      </c>
      <c r="N2">
        <v>1013</v>
      </c>
      <c r="O2" t="s">
        <v>369</v>
      </c>
      <c r="P2" t="s">
        <v>369</v>
      </c>
      <c r="Q2">
        <v>1</v>
      </c>
      <c r="W2">
        <v>0</v>
      </c>
      <c r="X2">
        <v>-1417349443</v>
      </c>
      <c r="Y2">
        <v>0.02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6.77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0.02</v>
      </c>
      <c r="AU2" t="s">
        <v>3</v>
      </c>
      <c r="AV2">
        <v>2</v>
      </c>
      <c r="AW2">
        <v>2</v>
      </c>
      <c r="AX2">
        <v>39682572</v>
      </c>
      <c r="AY2">
        <v>1</v>
      </c>
      <c r="AZ2">
        <v>2048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0.04</v>
      </c>
      <c r="CY2">
        <f>AD2</f>
        <v>0</v>
      </c>
      <c r="CZ2">
        <f>AH2</f>
        <v>0</v>
      </c>
      <c r="DA2">
        <f>AL2</f>
        <v>1</v>
      </c>
      <c r="DB2">
        <f>ROUND(ROUND(AT2*CZ2,2),2)</f>
        <v>0</v>
      </c>
      <c r="DC2">
        <f>ROUND(ROUND(AT2*AG2,2),2)</f>
        <v>0</v>
      </c>
    </row>
    <row r="3" spans="1:107" x14ac:dyDescent="0.2">
      <c r="A3">
        <f>ROW(Source!A24)</f>
        <v>24</v>
      </c>
      <c r="B3">
        <v>39682553</v>
      </c>
      <c r="C3">
        <v>39682570</v>
      </c>
      <c r="D3">
        <v>36882159</v>
      </c>
      <c r="E3">
        <v>1</v>
      </c>
      <c r="F3">
        <v>1</v>
      </c>
      <c r="G3">
        <v>1</v>
      </c>
      <c r="H3">
        <v>2</v>
      </c>
      <c r="I3" t="s">
        <v>372</v>
      </c>
      <c r="J3" t="s">
        <v>373</v>
      </c>
      <c r="K3" t="s">
        <v>374</v>
      </c>
      <c r="L3">
        <v>1368</v>
      </c>
      <c r="N3">
        <v>1011</v>
      </c>
      <c r="O3" t="s">
        <v>375</v>
      </c>
      <c r="P3" t="s">
        <v>375</v>
      </c>
      <c r="Q3">
        <v>1</v>
      </c>
      <c r="W3">
        <v>0</v>
      </c>
      <c r="X3">
        <v>-1718674368</v>
      </c>
      <c r="Y3">
        <v>3.0000000000000001E-3</v>
      </c>
      <c r="AA3">
        <v>0</v>
      </c>
      <c r="AB3">
        <v>758.17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6.77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0.01</v>
      </c>
      <c r="AU3" t="s">
        <v>19</v>
      </c>
      <c r="AV3">
        <v>0</v>
      </c>
      <c r="AW3">
        <v>2</v>
      </c>
      <c r="AX3">
        <v>39682573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6.0000000000000001E-3</v>
      </c>
      <c r="CY3">
        <f>AB3</f>
        <v>758.17</v>
      </c>
      <c r="CZ3">
        <f>AF3</f>
        <v>111.99</v>
      </c>
      <c r="DA3">
        <f>AJ3</f>
        <v>6.77</v>
      </c>
      <c r="DB3">
        <f>ROUND((ROUND(AT3*CZ3,2)*0.3),2)</f>
        <v>0.34</v>
      </c>
      <c r="DC3">
        <f>ROUND((ROUND(AT3*AG3,2)*0.3),2)</f>
        <v>0.04</v>
      </c>
    </row>
    <row r="4" spans="1:107" x14ac:dyDescent="0.2">
      <c r="A4">
        <f>ROW(Source!A24)</f>
        <v>24</v>
      </c>
      <c r="B4">
        <v>39682553</v>
      </c>
      <c r="C4">
        <v>39682570</v>
      </c>
      <c r="D4">
        <v>36883554</v>
      </c>
      <c r="E4">
        <v>1</v>
      </c>
      <c r="F4">
        <v>1</v>
      </c>
      <c r="G4">
        <v>1</v>
      </c>
      <c r="H4">
        <v>2</v>
      </c>
      <c r="I4" t="s">
        <v>376</v>
      </c>
      <c r="J4" t="s">
        <v>377</v>
      </c>
      <c r="K4" t="s">
        <v>378</v>
      </c>
      <c r="L4">
        <v>1368</v>
      </c>
      <c r="N4">
        <v>1011</v>
      </c>
      <c r="O4" t="s">
        <v>375</v>
      </c>
      <c r="P4" t="s">
        <v>375</v>
      </c>
      <c r="Q4">
        <v>1</v>
      </c>
      <c r="W4">
        <v>0</v>
      </c>
      <c r="X4">
        <v>1372534845</v>
      </c>
      <c r="Y4">
        <v>3.0000000000000001E-3</v>
      </c>
      <c r="AA4">
        <v>0</v>
      </c>
      <c r="AB4">
        <v>444.86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6.77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0.01</v>
      </c>
      <c r="AU4" t="s">
        <v>19</v>
      </c>
      <c r="AV4">
        <v>0</v>
      </c>
      <c r="AW4">
        <v>2</v>
      </c>
      <c r="AX4">
        <v>39682574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6.0000000000000001E-3</v>
      </c>
      <c r="CY4">
        <f>AB4</f>
        <v>444.86</v>
      </c>
      <c r="CZ4">
        <f>AF4</f>
        <v>65.709999999999994</v>
      </c>
      <c r="DA4">
        <f>AJ4</f>
        <v>6.77</v>
      </c>
      <c r="DB4">
        <f>ROUND((ROUND(AT4*CZ4,2)*0.3),2)</f>
        <v>0.2</v>
      </c>
      <c r="DC4">
        <f>ROUND((ROUND(AT4*AG4,2)*0.3),2)</f>
        <v>0.04</v>
      </c>
    </row>
    <row r="5" spans="1:107" x14ac:dyDescent="0.2">
      <c r="A5">
        <f>ROW(Source!A24)</f>
        <v>24</v>
      </c>
      <c r="B5">
        <v>39682553</v>
      </c>
      <c r="C5">
        <v>39682570</v>
      </c>
      <c r="D5">
        <v>36884526</v>
      </c>
      <c r="E5">
        <v>1</v>
      </c>
      <c r="F5">
        <v>1</v>
      </c>
      <c r="G5">
        <v>1</v>
      </c>
      <c r="H5">
        <v>2</v>
      </c>
      <c r="I5" t="s">
        <v>379</v>
      </c>
      <c r="J5" t="s">
        <v>380</v>
      </c>
      <c r="K5" t="s">
        <v>381</v>
      </c>
      <c r="L5">
        <v>1368</v>
      </c>
      <c r="N5">
        <v>1011</v>
      </c>
      <c r="O5" t="s">
        <v>375</v>
      </c>
      <c r="P5" t="s">
        <v>375</v>
      </c>
      <c r="Q5">
        <v>1</v>
      </c>
      <c r="W5">
        <v>0</v>
      </c>
      <c r="X5">
        <v>-995250510</v>
      </c>
      <c r="Y5">
        <v>0.375</v>
      </c>
      <c r="AA5">
        <v>0</v>
      </c>
      <c r="AB5">
        <v>7.51</v>
      </c>
      <c r="AC5">
        <v>0</v>
      </c>
      <c r="AD5">
        <v>0</v>
      </c>
      <c r="AE5">
        <v>0</v>
      </c>
      <c r="AF5">
        <v>1.1100000000000001</v>
      </c>
      <c r="AG5">
        <v>0</v>
      </c>
      <c r="AH5">
        <v>0</v>
      </c>
      <c r="AI5">
        <v>1</v>
      </c>
      <c r="AJ5">
        <v>6.77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1.25</v>
      </c>
      <c r="AU5" t="s">
        <v>19</v>
      </c>
      <c r="AV5">
        <v>0</v>
      </c>
      <c r="AW5">
        <v>2</v>
      </c>
      <c r="AX5">
        <v>39682575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0.75</v>
      </c>
      <c r="CY5">
        <f>AB5</f>
        <v>7.51</v>
      </c>
      <c r="CZ5">
        <f>AF5</f>
        <v>1.1100000000000001</v>
      </c>
      <c r="DA5">
        <f>AJ5</f>
        <v>6.77</v>
      </c>
      <c r="DB5">
        <f>ROUND((ROUND(AT5*CZ5,2)*0.3),2)</f>
        <v>0.42</v>
      </c>
      <c r="DC5">
        <f>ROUND((ROUND(AT5*AG5,2)*0.3),2)</f>
        <v>0</v>
      </c>
    </row>
    <row r="6" spans="1:107" x14ac:dyDescent="0.2">
      <c r="A6">
        <f>ROW(Source!A24)</f>
        <v>24</v>
      </c>
      <c r="B6">
        <v>39682553</v>
      </c>
      <c r="C6">
        <v>39682570</v>
      </c>
      <c r="D6">
        <v>36800043</v>
      </c>
      <c r="E6">
        <v>1</v>
      </c>
      <c r="F6">
        <v>1</v>
      </c>
      <c r="G6">
        <v>1</v>
      </c>
      <c r="H6">
        <v>3</v>
      </c>
      <c r="I6" t="s">
        <v>382</v>
      </c>
      <c r="J6" t="s">
        <v>383</v>
      </c>
      <c r="K6" t="s">
        <v>384</v>
      </c>
      <c r="L6">
        <v>1346</v>
      </c>
      <c r="N6">
        <v>1009</v>
      </c>
      <c r="O6" t="s">
        <v>385</v>
      </c>
      <c r="P6" t="s">
        <v>385</v>
      </c>
      <c r="Q6">
        <v>1</v>
      </c>
      <c r="W6">
        <v>0</v>
      </c>
      <c r="X6">
        <v>618806536</v>
      </c>
      <c r="Y6">
        <v>0</v>
      </c>
      <c r="AA6">
        <v>304.45</v>
      </c>
      <c r="AB6">
        <v>0</v>
      </c>
      <c r="AC6">
        <v>0</v>
      </c>
      <c r="AD6">
        <v>0</v>
      </c>
      <c r="AE6">
        <v>44.97</v>
      </c>
      <c r="AF6">
        <v>0</v>
      </c>
      <c r="AG6">
        <v>0</v>
      </c>
      <c r="AH6">
        <v>0</v>
      </c>
      <c r="AI6">
        <v>6.77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0.09</v>
      </c>
      <c r="AU6" t="s">
        <v>18</v>
      </c>
      <c r="AV6">
        <v>0</v>
      </c>
      <c r="AW6">
        <v>2</v>
      </c>
      <c r="AX6">
        <v>39682576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</v>
      </c>
      <c r="CY6">
        <f t="shared" ref="CY6:CY13" si="0">AA6</f>
        <v>304.45</v>
      </c>
      <c r="CZ6">
        <f t="shared" ref="CZ6:CZ13" si="1">AE6</f>
        <v>44.97</v>
      </c>
      <c r="DA6">
        <f t="shared" ref="DA6:DA13" si="2">AI6</f>
        <v>6.77</v>
      </c>
      <c r="DB6">
        <f t="shared" ref="DB6:DB13" si="3">ROUND((ROUND(AT6*CZ6,2)*0),2)</f>
        <v>0</v>
      </c>
      <c r="DC6">
        <f t="shared" ref="DC6:DC13" si="4">ROUND((ROUND(AT6*AG6,2)*0),2)</f>
        <v>0</v>
      </c>
    </row>
    <row r="7" spans="1:107" x14ac:dyDescent="0.2">
      <c r="A7">
        <f>ROW(Source!A24)</f>
        <v>24</v>
      </c>
      <c r="B7">
        <v>39682553</v>
      </c>
      <c r="C7">
        <v>39682570</v>
      </c>
      <c r="D7">
        <v>36801775</v>
      </c>
      <c r="E7">
        <v>1</v>
      </c>
      <c r="F7">
        <v>1</v>
      </c>
      <c r="G7">
        <v>1</v>
      </c>
      <c r="H7">
        <v>3</v>
      </c>
      <c r="I7" t="s">
        <v>386</v>
      </c>
      <c r="J7" t="s">
        <v>387</v>
      </c>
      <c r="K7" t="s">
        <v>388</v>
      </c>
      <c r="L7">
        <v>1346</v>
      </c>
      <c r="N7">
        <v>1009</v>
      </c>
      <c r="O7" t="s">
        <v>385</v>
      </c>
      <c r="P7" t="s">
        <v>385</v>
      </c>
      <c r="Q7">
        <v>1</v>
      </c>
      <c r="W7">
        <v>0</v>
      </c>
      <c r="X7">
        <v>56922527</v>
      </c>
      <c r="Y7">
        <v>0</v>
      </c>
      <c r="AA7">
        <v>77.86</v>
      </c>
      <c r="AB7">
        <v>0</v>
      </c>
      <c r="AC7">
        <v>0</v>
      </c>
      <c r="AD7">
        <v>0</v>
      </c>
      <c r="AE7">
        <v>11.5</v>
      </c>
      <c r="AF7">
        <v>0</v>
      </c>
      <c r="AG7">
        <v>0</v>
      </c>
      <c r="AH7">
        <v>0</v>
      </c>
      <c r="AI7">
        <v>6.77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2.7E-2</v>
      </c>
      <c r="AU7" t="s">
        <v>18</v>
      </c>
      <c r="AV7">
        <v>0</v>
      </c>
      <c r="AW7">
        <v>2</v>
      </c>
      <c r="AX7">
        <v>39682577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0</v>
      </c>
      <c r="CY7">
        <f t="shared" si="0"/>
        <v>77.86</v>
      </c>
      <c r="CZ7">
        <f t="shared" si="1"/>
        <v>11.5</v>
      </c>
      <c r="DA7">
        <f t="shared" si="2"/>
        <v>6.77</v>
      </c>
      <c r="DB7">
        <f t="shared" si="3"/>
        <v>0</v>
      </c>
      <c r="DC7">
        <f t="shared" si="4"/>
        <v>0</v>
      </c>
    </row>
    <row r="8" spans="1:107" x14ac:dyDescent="0.2">
      <c r="A8">
        <f>ROW(Source!A24)</f>
        <v>24</v>
      </c>
      <c r="B8">
        <v>39682553</v>
      </c>
      <c r="C8">
        <v>39682570</v>
      </c>
      <c r="D8">
        <v>36802094</v>
      </c>
      <c r="E8">
        <v>1</v>
      </c>
      <c r="F8">
        <v>1</v>
      </c>
      <c r="G8">
        <v>1</v>
      </c>
      <c r="H8">
        <v>3</v>
      </c>
      <c r="I8" t="s">
        <v>389</v>
      </c>
      <c r="J8" t="s">
        <v>390</v>
      </c>
      <c r="K8" t="s">
        <v>391</v>
      </c>
      <c r="L8">
        <v>1346</v>
      </c>
      <c r="N8">
        <v>1009</v>
      </c>
      <c r="O8" t="s">
        <v>385</v>
      </c>
      <c r="P8" t="s">
        <v>385</v>
      </c>
      <c r="Q8">
        <v>1</v>
      </c>
      <c r="W8">
        <v>0</v>
      </c>
      <c r="X8">
        <v>-1088866022</v>
      </c>
      <c r="Y8">
        <v>0</v>
      </c>
      <c r="AA8">
        <v>205.81</v>
      </c>
      <c r="AB8">
        <v>0</v>
      </c>
      <c r="AC8">
        <v>0</v>
      </c>
      <c r="AD8">
        <v>0</v>
      </c>
      <c r="AE8">
        <v>30.4</v>
      </c>
      <c r="AF8">
        <v>0</v>
      </c>
      <c r="AG8">
        <v>0</v>
      </c>
      <c r="AH8">
        <v>0</v>
      </c>
      <c r="AI8">
        <v>6.77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0.252</v>
      </c>
      <c r="AU8" t="s">
        <v>18</v>
      </c>
      <c r="AV8">
        <v>0</v>
      </c>
      <c r="AW8">
        <v>2</v>
      </c>
      <c r="AX8">
        <v>39682578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0</v>
      </c>
      <c r="CY8">
        <f t="shared" si="0"/>
        <v>205.81</v>
      </c>
      <c r="CZ8">
        <f t="shared" si="1"/>
        <v>30.4</v>
      </c>
      <c r="DA8">
        <f t="shared" si="2"/>
        <v>6.77</v>
      </c>
      <c r="DB8">
        <f t="shared" si="3"/>
        <v>0</v>
      </c>
      <c r="DC8">
        <f t="shared" si="4"/>
        <v>0</v>
      </c>
    </row>
    <row r="9" spans="1:107" x14ac:dyDescent="0.2">
      <c r="A9">
        <f>ROW(Source!A24)</f>
        <v>24</v>
      </c>
      <c r="B9">
        <v>39682553</v>
      </c>
      <c r="C9">
        <v>39682570</v>
      </c>
      <c r="D9">
        <v>36804448</v>
      </c>
      <c r="E9">
        <v>1</v>
      </c>
      <c r="F9">
        <v>1</v>
      </c>
      <c r="G9">
        <v>1</v>
      </c>
      <c r="H9">
        <v>3</v>
      </c>
      <c r="I9" t="s">
        <v>392</v>
      </c>
      <c r="J9" t="s">
        <v>393</v>
      </c>
      <c r="K9" t="s">
        <v>394</v>
      </c>
      <c r="L9">
        <v>1346</v>
      </c>
      <c r="N9">
        <v>1009</v>
      </c>
      <c r="O9" t="s">
        <v>385</v>
      </c>
      <c r="P9" t="s">
        <v>385</v>
      </c>
      <c r="Q9">
        <v>1</v>
      </c>
      <c r="W9">
        <v>0</v>
      </c>
      <c r="X9">
        <v>103900845</v>
      </c>
      <c r="Y9">
        <v>0</v>
      </c>
      <c r="AA9">
        <v>61.2</v>
      </c>
      <c r="AB9">
        <v>0</v>
      </c>
      <c r="AC9">
        <v>0</v>
      </c>
      <c r="AD9">
        <v>0</v>
      </c>
      <c r="AE9">
        <v>9.0399999999999991</v>
      </c>
      <c r="AF9">
        <v>0</v>
      </c>
      <c r="AG9">
        <v>0</v>
      </c>
      <c r="AH9">
        <v>0</v>
      </c>
      <c r="AI9">
        <v>6.77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1.28</v>
      </c>
      <c r="AU9" t="s">
        <v>18</v>
      </c>
      <c r="AV9">
        <v>0</v>
      </c>
      <c r="AW9">
        <v>2</v>
      </c>
      <c r="AX9">
        <v>39682579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0</v>
      </c>
      <c r="CY9">
        <f t="shared" si="0"/>
        <v>61.2</v>
      </c>
      <c r="CZ9">
        <f t="shared" si="1"/>
        <v>9.0399999999999991</v>
      </c>
      <c r="DA9">
        <f t="shared" si="2"/>
        <v>6.77</v>
      </c>
      <c r="DB9">
        <f t="shared" si="3"/>
        <v>0</v>
      </c>
      <c r="DC9">
        <f t="shared" si="4"/>
        <v>0</v>
      </c>
    </row>
    <row r="10" spans="1:107" x14ac:dyDescent="0.2">
      <c r="A10">
        <f>ROW(Source!A24)</f>
        <v>24</v>
      </c>
      <c r="B10">
        <v>39682553</v>
      </c>
      <c r="C10">
        <v>39682570</v>
      </c>
      <c r="D10">
        <v>36805500</v>
      </c>
      <c r="E10">
        <v>1</v>
      </c>
      <c r="F10">
        <v>1</v>
      </c>
      <c r="G10">
        <v>1</v>
      </c>
      <c r="H10">
        <v>3</v>
      </c>
      <c r="I10" t="s">
        <v>395</v>
      </c>
      <c r="J10" t="s">
        <v>396</v>
      </c>
      <c r="K10" t="s">
        <v>397</v>
      </c>
      <c r="L10">
        <v>1346</v>
      </c>
      <c r="N10">
        <v>1009</v>
      </c>
      <c r="O10" t="s">
        <v>385</v>
      </c>
      <c r="P10" t="s">
        <v>385</v>
      </c>
      <c r="Q10">
        <v>1</v>
      </c>
      <c r="W10">
        <v>0</v>
      </c>
      <c r="X10">
        <v>-856710481</v>
      </c>
      <c r="Y10">
        <v>0</v>
      </c>
      <c r="AA10">
        <v>900.75</v>
      </c>
      <c r="AB10">
        <v>0</v>
      </c>
      <c r="AC10">
        <v>0</v>
      </c>
      <c r="AD10">
        <v>0</v>
      </c>
      <c r="AE10">
        <v>133.05000000000001</v>
      </c>
      <c r="AF10">
        <v>0</v>
      </c>
      <c r="AG10">
        <v>0</v>
      </c>
      <c r="AH10">
        <v>0</v>
      </c>
      <c r="AI10">
        <v>6.77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1.6E-2</v>
      </c>
      <c r="AU10" t="s">
        <v>18</v>
      </c>
      <c r="AV10">
        <v>0</v>
      </c>
      <c r="AW10">
        <v>2</v>
      </c>
      <c r="AX10">
        <v>39682580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Y10*Source!I24</f>
        <v>0</v>
      </c>
      <c r="CY10">
        <f t="shared" si="0"/>
        <v>900.75</v>
      </c>
      <c r="CZ10">
        <f t="shared" si="1"/>
        <v>133.05000000000001</v>
      </c>
      <c r="DA10">
        <f t="shared" si="2"/>
        <v>6.77</v>
      </c>
      <c r="DB10">
        <f t="shared" si="3"/>
        <v>0</v>
      </c>
      <c r="DC10">
        <f t="shared" si="4"/>
        <v>0</v>
      </c>
    </row>
    <row r="11" spans="1:107" x14ac:dyDescent="0.2">
      <c r="A11">
        <f>ROW(Source!A24)</f>
        <v>24</v>
      </c>
      <c r="B11">
        <v>39682553</v>
      </c>
      <c r="C11">
        <v>39682570</v>
      </c>
      <c r="D11">
        <v>36838317</v>
      </c>
      <c r="E11">
        <v>1</v>
      </c>
      <c r="F11">
        <v>1</v>
      </c>
      <c r="G11">
        <v>1</v>
      </c>
      <c r="H11">
        <v>3</v>
      </c>
      <c r="I11" t="s">
        <v>398</v>
      </c>
      <c r="J11" t="s">
        <v>399</v>
      </c>
      <c r="K11" t="s">
        <v>400</v>
      </c>
      <c r="L11">
        <v>1346</v>
      </c>
      <c r="N11">
        <v>1009</v>
      </c>
      <c r="O11" t="s">
        <v>385</v>
      </c>
      <c r="P11" t="s">
        <v>385</v>
      </c>
      <c r="Q11">
        <v>1</v>
      </c>
      <c r="W11">
        <v>0</v>
      </c>
      <c r="X11">
        <v>210558753</v>
      </c>
      <c r="Y11">
        <v>0</v>
      </c>
      <c r="AA11">
        <v>193.62</v>
      </c>
      <c r="AB11">
        <v>0</v>
      </c>
      <c r="AC11">
        <v>0</v>
      </c>
      <c r="AD11">
        <v>0</v>
      </c>
      <c r="AE11">
        <v>28.6</v>
      </c>
      <c r="AF11">
        <v>0</v>
      </c>
      <c r="AG11">
        <v>0</v>
      </c>
      <c r="AH11">
        <v>0</v>
      </c>
      <c r="AI11">
        <v>6.77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0.08</v>
      </c>
      <c r="AU11" t="s">
        <v>18</v>
      </c>
      <c r="AV11">
        <v>0</v>
      </c>
      <c r="AW11">
        <v>2</v>
      </c>
      <c r="AX11">
        <v>39682581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Y11*Source!I24</f>
        <v>0</v>
      </c>
      <c r="CY11">
        <f t="shared" si="0"/>
        <v>193.62</v>
      </c>
      <c r="CZ11">
        <f t="shared" si="1"/>
        <v>28.6</v>
      </c>
      <c r="DA11">
        <f t="shared" si="2"/>
        <v>6.77</v>
      </c>
      <c r="DB11">
        <f t="shared" si="3"/>
        <v>0</v>
      </c>
      <c r="DC11">
        <f t="shared" si="4"/>
        <v>0</v>
      </c>
    </row>
    <row r="12" spans="1:107" x14ac:dyDescent="0.2">
      <c r="A12">
        <f>ROW(Source!A24)</f>
        <v>24</v>
      </c>
      <c r="B12">
        <v>39682553</v>
      </c>
      <c r="C12">
        <v>39682570</v>
      </c>
      <c r="D12">
        <v>36838470</v>
      </c>
      <c r="E12">
        <v>1</v>
      </c>
      <c r="F12">
        <v>1</v>
      </c>
      <c r="G12">
        <v>1</v>
      </c>
      <c r="H12">
        <v>3</v>
      </c>
      <c r="I12" t="s">
        <v>401</v>
      </c>
      <c r="J12" t="s">
        <v>402</v>
      </c>
      <c r="K12" t="s">
        <v>403</v>
      </c>
      <c r="L12">
        <v>1346</v>
      </c>
      <c r="N12">
        <v>1009</v>
      </c>
      <c r="O12" t="s">
        <v>385</v>
      </c>
      <c r="P12" t="s">
        <v>385</v>
      </c>
      <c r="Q12">
        <v>1</v>
      </c>
      <c r="W12">
        <v>0</v>
      </c>
      <c r="X12">
        <v>-1274984028</v>
      </c>
      <c r="Y12">
        <v>0</v>
      </c>
      <c r="AA12">
        <v>241.22</v>
      </c>
      <c r="AB12">
        <v>0</v>
      </c>
      <c r="AC12">
        <v>0</v>
      </c>
      <c r="AD12">
        <v>0</v>
      </c>
      <c r="AE12">
        <v>35.630000000000003</v>
      </c>
      <c r="AF12">
        <v>0</v>
      </c>
      <c r="AG12">
        <v>0</v>
      </c>
      <c r="AH12">
        <v>0</v>
      </c>
      <c r="AI12">
        <v>6.77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0.1</v>
      </c>
      <c r="AU12" t="s">
        <v>18</v>
      </c>
      <c r="AV12">
        <v>0</v>
      </c>
      <c r="AW12">
        <v>2</v>
      </c>
      <c r="AX12">
        <v>39682582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Y12*Source!I24</f>
        <v>0</v>
      </c>
      <c r="CY12">
        <f t="shared" si="0"/>
        <v>241.22</v>
      </c>
      <c r="CZ12">
        <f t="shared" si="1"/>
        <v>35.630000000000003</v>
      </c>
      <c r="DA12">
        <f t="shared" si="2"/>
        <v>6.77</v>
      </c>
      <c r="DB12">
        <f t="shared" si="3"/>
        <v>0</v>
      </c>
      <c r="DC12">
        <f t="shared" si="4"/>
        <v>0</v>
      </c>
    </row>
    <row r="13" spans="1:107" x14ac:dyDescent="0.2">
      <c r="A13">
        <f>ROW(Source!A24)</f>
        <v>24</v>
      </c>
      <c r="B13">
        <v>39682553</v>
      </c>
      <c r="C13">
        <v>39682570</v>
      </c>
      <c r="D13">
        <v>36799065</v>
      </c>
      <c r="E13">
        <v>17</v>
      </c>
      <c r="F13">
        <v>1</v>
      </c>
      <c r="G13">
        <v>1</v>
      </c>
      <c r="H13">
        <v>3</v>
      </c>
      <c r="I13" t="s">
        <v>404</v>
      </c>
      <c r="J13" t="s">
        <v>3</v>
      </c>
      <c r="K13" t="s">
        <v>405</v>
      </c>
      <c r="L13">
        <v>1374</v>
      </c>
      <c r="N13">
        <v>1013</v>
      </c>
      <c r="O13" t="s">
        <v>406</v>
      </c>
      <c r="P13" t="s">
        <v>406</v>
      </c>
      <c r="Q13">
        <v>1</v>
      </c>
      <c r="W13">
        <v>0</v>
      </c>
      <c r="X13">
        <v>-1731369543</v>
      </c>
      <c r="Y13">
        <v>0</v>
      </c>
      <c r="AA13">
        <v>1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1.98</v>
      </c>
      <c r="AU13" t="s">
        <v>18</v>
      </c>
      <c r="AV13">
        <v>0</v>
      </c>
      <c r="AW13">
        <v>2</v>
      </c>
      <c r="AX13">
        <v>39682583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Y13*Source!I24</f>
        <v>0</v>
      </c>
      <c r="CY13">
        <f t="shared" si="0"/>
        <v>1</v>
      </c>
      <c r="CZ13">
        <f t="shared" si="1"/>
        <v>1</v>
      </c>
      <c r="DA13">
        <f t="shared" si="2"/>
        <v>1</v>
      </c>
      <c r="DB13">
        <f t="shared" si="3"/>
        <v>0</v>
      </c>
      <c r="DC13">
        <f t="shared" si="4"/>
        <v>0</v>
      </c>
    </row>
    <row r="14" spans="1:107" x14ac:dyDescent="0.2">
      <c r="A14">
        <f>ROW(Source!A25)</f>
        <v>25</v>
      </c>
      <c r="B14">
        <v>39682553</v>
      </c>
      <c r="C14">
        <v>39682584</v>
      </c>
      <c r="D14">
        <v>37072442</v>
      </c>
      <c r="E14">
        <v>1</v>
      </c>
      <c r="F14">
        <v>1</v>
      </c>
      <c r="G14">
        <v>1</v>
      </c>
      <c r="H14">
        <v>1</v>
      </c>
      <c r="I14" t="s">
        <v>367</v>
      </c>
      <c r="J14" t="s">
        <v>3</v>
      </c>
      <c r="K14" t="s">
        <v>368</v>
      </c>
      <c r="L14">
        <v>1191</v>
      </c>
      <c r="N14">
        <v>1013</v>
      </c>
      <c r="O14" t="s">
        <v>369</v>
      </c>
      <c r="P14" t="s">
        <v>369</v>
      </c>
      <c r="Q14">
        <v>1</v>
      </c>
      <c r="W14">
        <v>0</v>
      </c>
      <c r="X14">
        <v>1145761654</v>
      </c>
      <c r="Y14">
        <v>1.377</v>
      </c>
      <c r="AA14">
        <v>0</v>
      </c>
      <c r="AB14">
        <v>0</v>
      </c>
      <c r="AC14">
        <v>0</v>
      </c>
      <c r="AD14">
        <v>72.099999999999994</v>
      </c>
      <c r="AE14">
        <v>0</v>
      </c>
      <c r="AF14">
        <v>0</v>
      </c>
      <c r="AG14">
        <v>0</v>
      </c>
      <c r="AH14">
        <v>10.65</v>
      </c>
      <c r="AI14">
        <v>1</v>
      </c>
      <c r="AJ14">
        <v>1</v>
      </c>
      <c r="AK14">
        <v>1</v>
      </c>
      <c r="AL14">
        <v>6.77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4.59</v>
      </c>
      <c r="AU14" t="s">
        <v>19</v>
      </c>
      <c r="AV14">
        <v>1</v>
      </c>
      <c r="AW14">
        <v>2</v>
      </c>
      <c r="AX14">
        <v>39682585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Y14*Source!I25</f>
        <v>1.377</v>
      </c>
      <c r="CY14">
        <f>AD14</f>
        <v>72.099999999999994</v>
      </c>
      <c r="CZ14">
        <f>AH14</f>
        <v>10.65</v>
      </c>
      <c r="DA14">
        <f>AL14</f>
        <v>6.77</v>
      </c>
      <c r="DB14">
        <f>ROUND((ROUND(AT14*CZ14,2)*0.3),2)</f>
        <v>14.66</v>
      </c>
      <c r="DC14">
        <f>ROUND((ROUND(AT14*AG14,2)*0.3),2)</f>
        <v>0</v>
      </c>
    </row>
    <row r="15" spans="1:107" x14ac:dyDescent="0.2">
      <c r="A15">
        <f>ROW(Source!A25)</f>
        <v>25</v>
      </c>
      <c r="B15">
        <v>39682553</v>
      </c>
      <c r="C15">
        <v>39682584</v>
      </c>
      <c r="D15">
        <v>37064876</v>
      </c>
      <c r="E15">
        <v>1</v>
      </c>
      <c r="F15">
        <v>1</v>
      </c>
      <c r="G15">
        <v>1</v>
      </c>
      <c r="H15">
        <v>1</v>
      </c>
      <c r="I15" t="s">
        <v>370</v>
      </c>
      <c r="J15" t="s">
        <v>3</v>
      </c>
      <c r="K15" t="s">
        <v>371</v>
      </c>
      <c r="L15">
        <v>1191</v>
      </c>
      <c r="N15">
        <v>1013</v>
      </c>
      <c r="O15" t="s">
        <v>369</v>
      </c>
      <c r="P15" t="s">
        <v>369</v>
      </c>
      <c r="Q15">
        <v>1</v>
      </c>
      <c r="W15">
        <v>0</v>
      </c>
      <c r="X15">
        <v>-1417349443</v>
      </c>
      <c r="Y15">
        <v>0.02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6.77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0.02</v>
      </c>
      <c r="AU15" t="s">
        <v>3</v>
      </c>
      <c r="AV15">
        <v>2</v>
      </c>
      <c r="AW15">
        <v>2</v>
      </c>
      <c r="AX15">
        <v>39682586</v>
      </c>
      <c r="AY15">
        <v>1</v>
      </c>
      <c r="AZ15">
        <v>2048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Y15*Source!I25</f>
        <v>0.02</v>
      </c>
      <c r="CY15">
        <f>AD15</f>
        <v>0</v>
      </c>
      <c r="CZ15">
        <f>AH15</f>
        <v>0</v>
      </c>
      <c r="DA15">
        <f>AL15</f>
        <v>1</v>
      </c>
      <c r="DB15">
        <f>ROUND(ROUND(AT15*CZ15,2),2)</f>
        <v>0</v>
      </c>
      <c r="DC15">
        <f>ROUND(ROUND(AT15*AG15,2),2)</f>
        <v>0</v>
      </c>
    </row>
    <row r="16" spans="1:107" x14ac:dyDescent="0.2">
      <c r="A16">
        <f>ROW(Source!A25)</f>
        <v>25</v>
      </c>
      <c r="B16">
        <v>39682553</v>
      </c>
      <c r="C16">
        <v>39682584</v>
      </c>
      <c r="D16">
        <v>36882159</v>
      </c>
      <c r="E16">
        <v>1</v>
      </c>
      <c r="F16">
        <v>1</v>
      </c>
      <c r="G16">
        <v>1</v>
      </c>
      <c r="H16">
        <v>2</v>
      </c>
      <c r="I16" t="s">
        <v>372</v>
      </c>
      <c r="J16" t="s">
        <v>373</v>
      </c>
      <c r="K16" t="s">
        <v>374</v>
      </c>
      <c r="L16">
        <v>1368</v>
      </c>
      <c r="N16">
        <v>1011</v>
      </c>
      <c r="O16" t="s">
        <v>375</v>
      </c>
      <c r="P16" t="s">
        <v>375</v>
      </c>
      <c r="Q16">
        <v>1</v>
      </c>
      <c r="W16">
        <v>0</v>
      </c>
      <c r="X16">
        <v>-1718674368</v>
      </c>
      <c r="Y16">
        <v>3.0000000000000001E-3</v>
      </c>
      <c r="AA16">
        <v>0</v>
      </c>
      <c r="AB16">
        <v>758.17</v>
      </c>
      <c r="AC16">
        <v>13.5</v>
      </c>
      <c r="AD16">
        <v>0</v>
      </c>
      <c r="AE16">
        <v>0</v>
      </c>
      <c r="AF16">
        <v>111.99</v>
      </c>
      <c r="AG16">
        <v>13.5</v>
      </c>
      <c r="AH16">
        <v>0</v>
      </c>
      <c r="AI16">
        <v>1</v>
      </c>
      <c r="AJ16">
        <v>6.77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0.01</v>
      </c>
      <c r="AU16" t="s">
        <v>19</v>
      </c>
      <c r="AV16">
        <v>0</v>
      </c>
      <c r="AW16">
        <v>2</v>
      </c>
      <c r="AX16">
        <v>39682587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Y16*Source!I25</f>
        <v>3.0000000000000001E-3</v>
      </c>
      <c r="CY16">
        <f>AB16</f>
        <v>758.17</v>
      </c>
      <c r="CZ16">
        <f>AF16</f>
        <v>111.99</v>
      </c>
      <c r="DA16">
        <f>AJ16</f>
        <v>6.77</v>
      </c>
      <c r="DB16">
        <f>ROUND((ROUND(AT16*CZ16,2)*0.3),2)</f>
        <v>0.34</v>
      </c>
      <c r="DC16">
        <f>ROUND((ROUND(AT16*AG16,2)*0.3),2)</f>
        <v>0.04</v>
      </c>
    </row>
    <row r="17" spans="1:107" x14ac:dyDescent="0.2">
      <c r="A17">
        <f>ROW(Source!A25)</f>
        <v>25</v>
      </c>
      <c r="B17">
        <v>39682553</v>
      </c>
      <c r="C17">
        <v>39682584</v>
      </c>
      <c r="D17">
        <v>36883554</v>
      </c>
      <c r="E17">
        <v>1</v>
      </c>
      <c r="F17">
        <v>1</v>
      </c>
      <c r="G17">
        <v>1</v>
      </c>
      <c r="H17">
        <v>2</v>
      </c>
      <c r="I17" t="s">
        <v>376</v>
      </c>
      <c r="J17" t="s">
        <v>377</v>
      </c>
      <c r="K17" t="s">
        <v>378</v>
      </c>
      <c r="L17">
        <v>1368</v>
      </c>
      <c r="N17">
        <v>1011</v>
      </c>
      <c r="O17" t="s">
        <v>375</v>
      </c>
      <c r="P17" t="s">
        <v>375</v>
      </c>
      <c r="Q17">
        <v>1</v>
      </c>
      <c r="W17">
        <v>0</v>
      </c>
      <c r="X17">
        <v>1372534845</v>
      </c>
      <c r="Y17">
        <v>3.0000000000000001E-3</v>
      </c>
      <c r="AA17">
        <v>0</v>
      </c>
      <c r="AB17">
        <v>444.86</v>
      </c>
      <c r="AC17">
        <v>11.6</v>
      </c>
      <c r="AD17">
        <v>0</v>
      </c>
      <c r="AE17">
        <v>0</v>
      </c>
      <c r="AF17">
        <v>65.709999999999994</v>
      </c>
      <c r="AG17">
        <v>11.6</v>
      </c>
      <c r="AH17">
        <v>0</v>
      </c>
      <c r="AI17">
        <v>1</v>
      </c>
      <c r="AJ17">
        <v>6.77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0.01</v>
      </c>
      <c r="AU17" t="s">
        <v>19</v>
      </c>
      <c r="AV17">
        <v>0</v>
      </c>
      <c r="AW17">
        <v>2</v>
      </c>
      <c r="AX17">
        <v>39682588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Y17*Source!I25</f>
        <v>3.0000000000000001E-3</v>
      </c>
      <c r="CY17">
        <f>AB17</f>
        <v>444.86</v>
      </c>
      <c r="CZ17">
        <f>AF17</f>
        <v>65.709999999999994</v>
      </c>
      <c r="DA17">
        <f>AJ17</f>
        <v>6.77</v>
      </c>
      <c r="DB17">
        <f>ROUND((ROUND(AT17*CZ17,2)*0.3),2)</f>
        <v>0.2</v>
      </c>
      <c r="DC17">
        <f>ROUND((ROUND(AT17*AG17,2)*0.3),2)</f>
        <v>0.04</v>
      </c>
    </row>
    <row r="18" spans="1:107" x14ac:dyDescent="0.2">
      <c r="A18">
        <f>ROW(Source!A25)</f>
        <v>25</v>
      </c>
      <c r="B18">
        <v>39682553</v>
      </c>
      <c r="C18">
        <v>39682584</v>
      </c>
      <c r="D18">
        <v>36883858</v>
      </c>
      <c r="E18">
        <v>1</v>
      </c>
      <c r="F18">
        <v>1</v>
      </c>
      <c r="G18">
        <v>1</v>
      </c>
      <c r="H18">
        <v>2</v>
      </c>
      <c r="I18" t="s">
        <v>407</v>
      </c>
      <c r="J18" t="s">
        <v>408</v>
      </c>
      <c r="K18" t="s">
        <v>409</v>
      </c>
      <c r="L18">
        <v>1368</v>
      </c>
      <c r="N18">
        <v>1011</v>
      </c>
      <c r="O18" t="s">
        <v>375</v>
      </c>
      <c r="P18" t="s">
        <v>375</v>
      </c>
      <c r="Q18">
        <v>1</v>
      </c>
      <c r="W18">
        <v>0</v>
      </c>
      <c r="X18">
        <v>-353815937</v>
      </c>
      <c r="Y18">
        <v>3.9E-2</v>
      </c>
      <c r="AA18">
        <v>0</v>
      </c>
      <c r="AB18">
        <v>54.84</v>
      </c>
      <c r="AC18">
        <v>0</v>
      </c>
      <c r="AD18">
        <v>0</v>
      </c>
      <c r="AE18">
        <v>0</v>
      </c>
      <c r="AF18">
        <v>8.1</v>
      </c>
      <c r="AG18">
        <v>0</v>
      </c>
      <c r="AH18">
        <v>0</v>
      </c>
      <c r="AI18">
        <v>1</v>
      </c>
      <c r="AJ18">
        <v>6.77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0.13</v>
      </c>
      <c r="AU18" t="s">
        <v>19</v>
      </c>
      <c r="AV18">
        <v>0</v>
      </c>
      <c r="AW18">
        <v>2</v>
      </c>
      <c r="AX18">
        <v>39682589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Y18*Source!I25</f>
        <v>3.9E-2</v>
      </c>
      <c r="CY18">
        <f>AB18</f>
        <v>54.84</v>
      </c>
      <c r="CZ18">
        <f>AF18</f>
        <v>8.1</v>
      </c>
      <c r="DA18">
        <f>AJ18</f>
        <v>6.77</v>
      </c>
      <c r="DB18">
        <f>ROUND((ROUND(AT18*CZ18,2)*0.3),2)</f>
        <v>0.32</v>
      </c>
      <c r="DC18">
        <f>ROUND((ROUND(AT18*AG18,2)*0.3),2)</f>
        <v>0</v>
      </c>
    </row>
    <row r="19" spans="1:107" x14ac:dyDescent="0.2">
      <c r="A19">
        <f>ROW(Source!A25)</f>
        <v>25</v>
      </c>
      <c r="B19">
        <v>39682553</v>
      </c>
      <c r="C19">
        <v>39682584</v>
      </c>
      <c r="D19">
        <v>36884526</v>
      </c>
      <c r="E19">
        <v>1</v>
      </c>
      <c r="F19">
        <v>1</v>
      </c>
      <c r="G19">
        <v>1</v>
      </c>
      <c r="H19">
        <v>2</v>
      </c>
      <c r="I19" t="s">
        <v>379</v>
      </c>
      <c r="J19" t="s">
        <v>380</v>
      </c>
      <c r="K19" t="s">
        <v>381</v>
      </c>
      <c r="L19">
        <v>1368</v>
      </c>
      <c r="N19">
        <v>1011</v>
      </c>
      <c r="O19" t="s">
        <v>375</v>
      </c>
      <c r="P19" t="s">
        <v>375</v>
      </c>
      <c r="Q19">
        <v>1</v>
      </c>
      <c r="W19">
        <v>0</v>
      </c>
      <c r="X19">
        <v>-995250510</v>
      </c>
      <c r="Y19">
        <v>0.17699999999999999</v>
      </c>
      <c r="AA19">
        <v>0</v>
      </c>
      <c r="AB19">
        <v>7.51</v>
      </c>
      <c r="AC19">
        <v>0</v>
      </c>
      <c r="AD19">
        <v>0</v>
      </c>
      <c r="AE19">
        <v>0</v>
      </c>
      <c r="AF19">
        <v>1.1100000000000001</v>
      </c>
      <c r="AG19">
        <v>0</v>
      </c>
      <c r="AH19">
        <v>0</v>
      </c>
      <c r="AI19">
        <v>1</v>
      </c>
      <c r="AJ19">
        <v>6.77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0.59</v>
      </c>
      <c r="AU19" t="s">
        <v>19</v>
      </c>
      <c r="AV19">
        <v>0</v>
      </c>
      <c r="AW19">
        <v>2</v>
      </c>
      <c r="AX19">
        <v>39682590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Y19*Source!I25</f>
        <v>0.17699999999999999</v>
      </c>
      <c r="CY19">
        <f>AB19</f>
        <v>7.51</v>
      </c>
      <c r="CZ19">
        <f>AF19</f>
        <v>1.1100000000000001</v>
      </c>
      <c r="DA19">
        <f>AJ19</f>
        <v>6.77</v>
      </c>
      <c r="DB19">
        <f>ROUND((ROUND(AT19*CZ19,2)*0.3),2)</f>
        <v>0.2</v>
      </c>
      <c r="DC19">
        <f>ROUND((ROUND(AT19*AG19,2)*0.3),2)</f>
        <v>0</v>
      </c>
    </row>
    <row r="20" spans="1:107" x14ac:dyDescent="0.2">
      <c r="A20">
        <f>ROW(Source!A25)</f>
        <v>25</v>
      </c>
      <c r="B20">
        <v>39682553</v>
      </c>
      <c r="C20">
        <v>39682584</v>
      </c>
      <c r="D20">
        <v>36800043</v>
      </c>
      <c r="E20">
        <v>1</v>
      </c>
      <c r="F20">
        <v>1</v>
      </c>
      <c r="G20">
        <v>1</v>
      </c>
      <c r="H20">
        <v>3</v>
      </c>
      <c r="I20" t="s">
        <v>382</v>
      </c>
      <c r="J20" t="s">
        <v>383</v>
      </c>
      <c r="K20" t="s">
        <v>384</v>
      </c>
      <c r="L20">
        <v>1346</v>
      </c>
      <c r="N20">
        <v>1009</v>
      </c>
      <c r="O20" t="s">
        <v>385</v>
      </c>
      <c r="P20" t="s">
        <v>385</v>
      </c>
      <c r="Q20">
        <v>1</v>
      </c>
      <c r="W20">
        <v>0</v>
      </c>
      <c r="X20">
        <v>618806536</v>
      </c>
      <c r="Y20">
        <v>0</v>
      </c>
      <c r="AA20">
        <v>304.45</v>
      </c>
      <c r="AB20">
        <v>0</v>
      </c>
      <c r="AC20">
        <v>0</v>
      </c>
      <c r="AD20">
        <v>0</v>
      </c>
      <c r="AE20">
        <v>44.97</v>
      </c>
      <c r="AF20">
        <v>0</v>
      </c>
      <c r="AG20">
        <v>0</v>
      </c>
      <c r="AH20">
        <v>0</v>
      </c>
      <c r="AI20">
        <v>6.77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3.5999999999999997E-2</v>
      </c>
      <c r="AU20" t="s">
        <v>18</v>
      </c>
      <c r="AV20">
        <v>0</v>
      </c>
      <c r="AW20">
        <v>2</v>
      </c>
      <c r="AX20">
        <v>39682591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Y20*Source!I25</f>
        <v>0</v>
      </c>
      <c r="CY20">
        <f t="shared" ref="CY20:CY31" si="5">AA20</f>
        <v>304.45</v>
      </c>
      <c r="CZ20">
        <f t="shared" ref="CZ20:CZ31" si="6">AE20</f>
        <v>44.97</v>
      </c>
      <c r="DA20">
        <f t="shared" ref="DA20:DA31" si="7">AI20</f>
        <v>6.77</v>
      </c>
      <c r="DB20">
        <f t="shared" ref="DB20:DB31" si="8">ROUND((ROUND(AT20*CZ20,2)*0),2)</f>
        <v>0</v>
      </c>
      <c r="DC20">
        <f t="shared" ref="DC20:DC31" si="9">ROUND((ROUND(AT20*AG20,2)*0),2)</f>
        <v>0</v>
      </c>
    </row>
    <row r="21" spans="1:107" x14ac:dyDescent="0.2">
      <c r="A21">
        <f>ROW(Source!A25)</f>
        <v>25</v>
      </c>
      <c r="B21">
        <v>39682553</v>
      </c>
      <c r="C21">
        <v>39682584</v>
      </c>
      <c r="D21">
        <v>36801775</v>
      </c>
      <c r="E21">
        <v>1</v>
      </c>
      <c r="F21">
        <v>1</v>
      </c>
      <c r="G21">
        <v>1</v>
      </c>
      <c r="H21">
        <v>3</v>
      </c>
      <c r="I21" t="s">
        <v>386</v>
      </c>
      <c r="J21" t="s">
        <v>387</v>
      </c>
      <c r="K21" t="s">
        <v>388</v>
      </c>
      <c r="L21">
        <v>1346</v>
      </c>
      <c r="N21">
        <v>1009</v>
      </c>
      <c r="O21" t="s">
        <v>385</v>
      </c>
      <c r="P21" t="s">
        <v>385</v>
      </c>
      <c r="Q21">
        <v>1</v>
      </c>
      <c r="W21">
        <v>0</v>
      </c>
      <c r="X21">
        <v>56922527</v>
      </c>
      <c r="Y21">
        <v>0</v>
      </c>
      <c r="AA21">
        <v>77.86</v>
      </c>
      <c r="AB21">
        <v>0</v>
      </c>
      <c r="AC21">
        <v>0</v>
      </c>
      <c r="AD21">
        <v>0</v>
      </c>
      <c r="AE21">
        <v>11.5</v>
      </c>
      <c r="AF21">
        <v>0</v>
      </c>
      <c r="AG21">
        <v>0</v>
      </c>
      <c r="AH21">
        <v>0</v>
      </c>
      <c r="AI21">
        <v>6.77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1.0999999999999999E-2</v>
      </c>
      <c r="AU21" t="s">
        <v>18</v>
      </c>
      <c r="AV21">
        <v>0</v>
      </c>
      <c r="AW21">
        <v>2</v>
      </c>
      <c r="AX21">
        <v>39682592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Y21*Source!I25</f>
        <v>0</v>
      </c>
      <c r="CY21">
        <f t="shared" si="5"/>
        <v>77.86</v>
      </c>
      <c r="CZ21">
        <f t="shared" si="6"/>
        <v>11.5</v>
      </c>
      <c r="DA21">
        <f t="shared" si="7"/>
        <v>6.77</v>
      </c>
      <c r="DB21">
        <f t="shared" si="8"/>
        <v>0</v>
      </c>
      <c r="DC21">
        <f t="shared" si="9"/>
        <v>0</v>
      </c>
    </row>
    <row r="22" spans="1:107" x14ac:dyDescent="0.2">
      <c r="A22">
        <f>ROW(Source!A25)</f>
        <v>25</v>
      </c>
      <c r="B22">
        <v>39682553</v>
      </c>
      <c r="C22">
        <v>39682584</v>
      </c>
      <c r="D22">
        <v>36802094</v>
      </c>
      <c r="E22">
        <v>1</v>
      </c>
      <c r="F22">
        <v>1</v>
      </c>
      <c r="G22">
        <v>1</v>
      </c>
      <c r="H22">
        <v>3</v>
      </c>
      <c r="I22" t="s">
        <v>389</v>
      </c>
      <c r="J22" t="s">
        <v>390</v>
      </c>
      <c r="K22" t="s">
        <v>391</v>
      </c>
      <c r="L22">
        <v>1346</v>
      </c>
      <c r="N22">
        <v>1009</v>
      </c>
      <c r="O22" t="s">
        <v>385</v>
      </c>
      <c r="P22" t="s">
        <v>385</v>
      </c>
      <c r="Q22">
        <v>1</v>
      </c>
      <c r="W22">
        <v>0</v>
      </c>
      <c r="X22">
        <v>-1088866022</v>
      </c>
      <c r="Y22">
        <v>0</v>
      </c>
      <c r="AA22">
        <v>205.81</v>
      </c>
      <c r="AB22">
        <v>0</v>
      </c>
      <c r="AC22">
        <v>0</v>
      </c>
      <c r="AD22">
        <v>0</v>
      </c>
      <c r="AE22">
        <v>30.4</v>
      </c>
      <c r="AF22">
        <v>0</v>
      </c>
      <c r="AG22">
        <v>0</v>
      </c>
      <c r="AH22">
        <v>0</v>
      </c>
      <c r="AI22">
        <v>6.77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9.6000000000000002E-2</v>
      </c>
      <c r="AU22" t="s">
        <v>18</v>
      </c>
      <c r="AV22">
        <v>0</v>
      </c>
      <c r="AW22">
        <v>2</v>
      </c>
      <c r="AX22">
        <v>39682593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Y22*Source!I25</f>
        <v>0</v>
      </c>
      <c r="CY22">
        <f t="shared" si="5"/>
        <v>205.81</v>
      </c>
      <c r="CZ22">
        <f t="shared" si="6"/>
        <v>30.4</v>
      </c>
      <c r="DA22">
        <f t="shared" si="7"/>
        <v>6.77</v>
      </c>
      <c r="DB22">
        <f t="shared" si="8"/>
        <v>0</v>
      </c>
      <c r="DC22">
        <f t="shared" si="9"/>
        <v>0</v>
      </c>
    </row>
    <row r="23" spans="1:107" x14ac:dyDescent="0.2">
      <c r="A23">
        <f>ROW(Source!A25)</f>
        <v>25</v>
      </c>
      <c r="B23">
        <v>39682553</v>
      </c>
      <c r="C23">
        <v>39682584</v>
      </c>
      <c r="D23">
        <v>36803258</v>
      </c>
      <c r="E23">
        <v>1</v>
      </c>
      <c r="F23">
        <v>1</v>
      </c>
      <c r="G23">
        <v>1</v>
      </c>
      <c r="H23">
        <v>3</v>
      </c>
      <c r="I23" t="s">
        <v>410</v>
      </c>
      <c r="J23" t="s">
        <v>411</v>
      </c>
      <c r="K23" t="s">
        <v>412</v>
      </c>
      <c r="L23">
        <v>1346</v>
      </c>
      <c r="N23">
        <v>1009</v>
      </c>
      <c r="O23" t="s">
        <v>385</v>
      </c>
      <c r="P23" t="s">
        <v>385</v>
      </c>
      <c r="Q23">
        <v>1</v>
      </c>
      <c r="W23">
        <v>0</v>
      </c>
      <c r="X23">
        <v>586013393</v>
      </c>
      <c r="Y23">
        <v>0</v>
      </c>
      <c r="AA23">
        <v>71.56</v>
      </c>
      <c r="AB23">
        <v>0</v>
      </c>
      <c r="AC23">
        <v>0</v>
      </c>
      <c r="AD23">
        <v>0</v>
      </c>
      <c r="AE23">
        <v>10.57</v>
      </c>
      <c r="AF23">
        <v>0</v>
      </c>
      <c r="AG23">
        <v>0</v>
      </c>
      <c r="AH23">
        <v>0</v>
      </c>
      <c r="AI23">
        <v>6.77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7.0000000000000007E-2</v>
      </c>
      <c r="AU23" t="s">
        <v>18</v>
      </c>
      <c r="AV23">
        <v>0</v>
      </c>
      <c r="AW23">
        <v>2</v>
      </c>
      <c r="AX23">
        <v>39682594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Y23*Source!I25</f>
        <v>0</v>
      </c>
      <c r="CY23">
        <f t="shared" si="5"/>
        <v>71.56</v>
      </c>
      <c r="CZ23">
        <f t="shared" si="6"/>
        <v>10.57</v>
      </c>
      <c r="DA23">
        <f t="shared" si="7"/>
        <v>6.77</v>
      </c>
      <c r="DB23">
        <f t="shared" si="8"/>
        <v>0</v>
      </c>
      <c r="DC23">
        <f t="shared" si="9"/>
        <v>0</v>
      </c>
    </row>
    <row r="24" spans="1:107" x14ac:dyDescent="0.2">
      <c r="A24">
        <f>ROW(Source!A25)</f>
        <v>25</v>
      </c>
      <c r="B24">
        <v>39682553</v>
      </c>
      <c r="C24">
        <v>39682584</v>
      </c>
      <c r="D24">
        <v>36804448</v>
      </c>
      <c r="E24">
        <v>1</v>
      </c>
      <c r="F24">
        <v>1</v>
      </c>
      <c r="G24">
        <v>1</v>
      </c>
      <c r="H24">
        <v>3</v>
      </c>
      <c r="I24" t="s">
        <v>392</v>
      </c>
      <c r="J24" t="s">
        <v>393</v>
      </c>
      <c r="K24" t="s">
        <v>394</v>
      </c>
      <c r="L24">
        <v>1346</v>
      </c>
      <c r="N24">
        <v>1009</v>
      </c>
      <c r="O24" t="s">
        <v>385</v>
      </c>
      <c r="P24" t="s">
        <v>385</v>
      </c>
      <c r="Q24">
        <v>1</v>
      </c>
      <c r="W24">
        <v>0</v>
      </c>
      <c r="X24">
        <v>103900845</v>
      </c>
      <c r="Y24">
        <v>0</v>
      </c>
      <c r="AA24">
        <v>61.2</v>
      </c>
      <c r="AB24">
        <v>0</v>
      </c>
      <c r="AC24">
        <v>0</v>
      </c>
      <c r="AD24">
        <v>0</v>
      </c>
      <c r="AE24">
        <v>9.0399999999999991</v>
      </c>
      <c r="AF24">
        <v>0</v>
      </c>
      <c r="AG24">
        <v>0</v>
      </c>
      <c r="AH24">
        <v>0</v>
      </c>
      <c r="AI24">
        <v>6.77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1.86</v>
      </c>
      <c r="AU24" t="s">
        <v>18</v>
      </c>
      <c r="AV24">
        <v>0</v>
      </c>
      <c r="AW24">
        <v>2</v>
      </c>
      <c r="AX24">
        <v>39682595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Y24*Source!I25</f>
        <v>0</v>
      </c>
      <c r="CY24">
        <f t="shared" si="5"/>
        <v>61.2</v>
      </c>
      <c r="CZ24">
        <f t="shared" si="6"/>
        <v>9.0399999999999991</v>
      </c>
      <c r="DA24">
        <f t="shared" si="7"/>
        <v>6.77</v>
      </c>
      <c r="DB24">
        <f t="shared" si="8"/>
        <v>0</v>
      </c>
      <c r="DC24">
        <f t="shared" si="9"/>
        <v>0</v>
      </c>
    </row>
    <row r="25" spans="1:107" x14ac:dyDescent="0.2">
      <c r="A25">
        <f>ROW(Source!A25)</f>
        <v>25</v>
      </c>
      <c r="B25">
        <v>39682553</v>
      </c>
      <c r="C25">
        <v>39682584</v>
      </c>
      <c r="D25">
        <v>36804580</v>
      </c>
      <c r="E25">
        <v>1</v>
      </c>
      <c r="F25">
        <v>1</v>
      </c>
      <c r="G25">
        <v>1</v>
      </c>
      <c r="H25">
        <v>3</v>
      </c>
      <c r="I25" t="s">
        <v>413</v>
      </c>
      <c r="J25" t="s">
        <v>414</v>
      </c>
      <c r="K25" t="s">
        <v>415</v>
      </c>
      <c r="L25">
        <v>1355</v>
      </c>
      <c r="N25">
        <v>1010</v>
      </c>
      <c r="O25" t="s">
        <v>85</v>
      </c>
      <c r="P25" t="s">
        <v>85</v>
      </c>
      <c r="Q25">
        <v>100</v>
      </c>
      <c r="W25">
        <v>0</v>
      </c>
      <c r="X25">
        <v>1794244060</v>
      </c>
      <c r="Y25">
        <v>0</v>
      </c>
      <c r="AA25">
        <v>582.22</v>
      </c>
      <c r="AB25">
        <v>0</v>
      </c>
      <c r="AC25">
        <v>0</v>
      </c>
      <c r="AD25">
        <v>0</v>
      </c>
      <c r="AE25">
        <v>86</v>
      </c>
      <c r="AF25">
        <v>0</v>
      </c>
      <c r="AG25">
        <v>0</v>
      </c>
      <c r="AH25">
        <v>0</v>
      </c>
      <c r="AI25">
        <v>6.77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1.4E-2</v>
      </c>
      <c r="AU25" t="s">
        <v>18</v>
      </c>
      <c r="AV25">
        <v>0</v>
      </c>
      <c r="AW25">
        <v>2</v>
      </c>
      <c r="AX25">
        <v>39682596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Y25*Source!I25</f>
        <v>0</v>
      </c>
      <c r="CY25">
        <f t="shared" si="5"/>
        <v>582.22</v>
      </c>
      <c r="CZ25">
        <f t="shared" si="6"/>
        <v>86</v>
      </c>
      <c r="DA25">
        <f t="shared" si="7"/>
        <v>6.77</v>
      </c>
      <c r="DB25">
        <f t="shared" si="8"/>
        <v>0</v>
      </c>
      <c r="DC25">
        <f t="shared" si="9"/>
        <v>0</v>
      </c>
    </row>
    <row r="26" spans="1:107" x14ac:dyDescent="0.2">
      <c r="A26">
        <f>ROW(Source!A25)</f>
        <v>25</v>
      </c>
      <c r="B26">
        <v>39682553</v>
      </c>
      <c r="C26">
        <v>39682584</v>
      </c>
      <c r="D26">
        <v>36805500</v>
      </c>
      <c r="E26">
        <v>1</v>
      </c>
      <c r="F26">
        <v>1</v>
      </c>
      <c r="G26">
        <v>1</v>
      </c>
      <c r="H26">
        <v>3</v>
      </c>
      <c r="I26" t="s">
        <v>395</v>
      </c>
      <c r="J26" t="s">
        <v>396</v>
      </c>
      <c r="K26" t="s">
        <v>397</v>
      </c>
      <c r="L26">
        <v>1346</v>
      </c>
      <c r="N26">
        <v>1009</v>
      </c>
      <c r="O26" t="s">
        <v>385</v>
      </c>
      <c r="P26" t="s">
        <v>385</v>
      </c>
      <c r="Q26">
        <v>1</v>
      </c>
      <c r="W26">
        <v>0</v>
      </c>
      <c r="X26">
        <v>-856710481</v>
      </c>
      <c r="Y26">
        <v>0</v>
      </c>
      <c r="AA26">
        <v>900.75</v>
      </c>
      <c r="AB26">
        <v>0</v>
      </c>
      <c r="AC26">
        <v>0</v>
      </c>
      <c r="AD26">
        <v>0</v>
      </c>
      <c r="AE26">
        <v>133.05000000000001</v>
      </c>
      <c r="AF26">
        <v>0</v>
      </c>
      <c r="AG26">
        <v>0</v>
      </c>
      <c r="AH26">
        <v>0</v>
      </c>
      <c r="AI26">
        <v>6.77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6.0000000000000001E-3</v>
      </c>
      <c r="AU26" t="s">
        <v>18</v>
      </c>
      <c r="AV26">
        <v>0</v>
      </c>
      <c r="AW26">
        <v>2</v>
      </c>
      <c r="AX26">
        <v>39682597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Y26*Source!I25</f>
        <v>0</v>
      </c>
      <c r="CY26">
        <f t="shared" si="5"/>
        <v>900.75</v>
      </c>
      <c r="CZ26">
        <f t="shared" si="6"/>
        <v>133.05000000000001</v>
      </c>
      <c r="DA26">
        <f t="shared" si="7"/>
        <v>6.77</v>
      </c>
      <c r="DB26">
        <f t="shared" si="8"/>
        <v>0</v>
      </c>
      <c r="DC26">
        <f t="shared" si="9"/>
        <v>0</v>
      </c>
    </row>
    <row r="27" spans="1:107" x14ac:dyDescent="0.2">
      <c r="A27">
        <f>ROW(Source!A25)</f>
        <v>25</v>
      </c>
      <c r="B27">
        <v>39682553</v>
      </c>
      <c r="C27">
        <v>39682584</v>
      </c>
      <c r="D27">
        <v>36823140</v>
      </c>
      <c r="E27">
        <v>1</v>
      </c>
      <c r="F27">
        <v>1</v>
      </c>
      <c r="G27">
        <v>1</v>
      </c>
      <c r="H27">
        <v>3</v>
      </c>
      <c r="I27" t="s">
        <v>416</v>
      </c>
      <c r="J27" t="s">
        <v>417</v>
      </c>
      <c r="K27" t="s">
        <v>418</v>
      </c>
      <c r="L27">
        <v>1348</v>
      </c>
      <c r="N27">
        <v>1009</v>
      </c>
      <c r="O27" t="s">
        <v>122</v>
      </c>
      <c r="P27" t="s">
        <v>122</v>
      </c>
      <c r="Q27">
        <v>1000</v>
      </c>
      <c r="W27">
        <v>0</v>
      </c>
      <c r="X27">
        <v>426000481</v>
      </c>
      <c r="Y27">
        <v>0</v>
      </c>
      <c r="AA27">
        <v>77855</v>
      </c>
      <c r="AB27">
        <v>0</v>
      </c>
      <c r="AC27">
        <v>0</v>
      </c>
      <c r="AD27">
        <v>0</v>
      </c>
      <c r="AE27">
        <v>11500</v>
      </c>
      <c r="AF27">
        <v>0</v>
      </c>
      <c r="AG27">
        <v>0</v>
      </c>
      <c r="AH27">
        <v>0</v>
      </c>
      <c r="AI27">
        <v>6.77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3.0000000000000001E-3</v>
      </c>
      <c r="AU27" t="s">
        <v>18</v>
      </c>
      <c r="AV27">
        <v>0</v>
      </c>
      <c r="AW27">
        <v>2</v>
      </c>
      <c r="AX27">
        <v>39682598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Y27*Source!I25</f>
        <v>0</v>
      </c>
      <c r="CY27">
        <f t="shared" si="5"/>
        <v>77855</v>
      </c>
      <c r="CZ27">
        <f t="shared" si="6"/>
        <v>11500</v>
      </c>
      <c r="DA27">
        <f t="shared" si="7"/>
        <v>6.77</v>
      </c>
      <c r="DB27">
        <f t="shared" si="8"/>
        <v>0</v>
      </c>
      <c r="DC27">
        <f t="shared" si="9"/>
        <v>0</v>
      </c>
    </row>
    <row r="28" spans="1:107" x14ac:dyDescent="0.2">
      <c r="A28">
        <f>ROW(Source!A25)</f>
        <v>25</v>
      </c>
      <c r="B28">
        <v>39682553</v>
      </c>
      <c r="C28">
        <v>39682584</v>
      </c>
      <c r="D28">
        <v>36838317</v>
      </c>
      <c r="E28">
        <v>1</v>
      </c>
      <c r="F28">
        <v>1</v>
      </c>
      <c r="G28">
        <v>1</v>
      </c>
      <c r="H28">
        <v>3</v>
      </c>
      <c r="I28" t="s">
        <v>398</v>
      </c>
      <c r="J28" t="s">
        <v>399</v>
      </c>
      <c r="K28" t="s">
        <v>400</v>
      </c>
      <c r="L28">
        <v>1346</v>
      </c>
      <c r="N28">
        <v>1009</v>
      </c>
      <c r="O28" t="s">
        <v>385</v>
      </c>
      <c r="P28" t="s">
        <v>385</v>
      </c>
      <c r="Q28">
        <v>1</v>
      </c>
      <c r="W28">
        <v>0</v>
      </c>
      <c r="X28">
        <v>210558753</v>
      </c>
      <c r="Y28">
        <v>0</v>
      </c>
      <c r="AA28">
        <v>193.62</v>
      </c>
      <c r="AB28">
        <v>0</v>
      </c>
      <c r="AC28">
        <v>0</v>
      </c>
      <c r="AD28">
        <v>0</v>
      </c>
      <c r="AE28">
        <v>28.6</v>
      </c>
      <c r="AF28">
        <v>0</v>
      </c>
      <c r="AG28">
        <v>0</v>
      </c>
      <c r="AH28">
        <v>0</v>
      </c>
      <c r="AI28">
        <v>6.77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6.6000000000000003E-2</v>
      </c>
      <c r="AU28" t="s">
        <v>18</v>
      </c>
      <c r="AV28">
        <v>0</v>
      </c>
      <c r="AW28">
        <v>2</v>
      </c>
      <c r="AX28">
        <v>39682599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Y28*Source!I25</f>
        <v>0</v>
      </c>
      <c r="CY28">
        <f t="shared" si="5"/>
        <v>193.62</v>
      </c>
      <c r="CZ28">
        <f t="shared" si="6"/>
        <v>28.6</v>
      </c>
      <c r="DA28">
        <f t="shared" si="7"/>
        <v>6.77</v>
      </c>
      <c r="DB28">
        <f t="shared" si="8"/>
        <v>0</v>
      </c>
      <c r="DC28">
        <f t="shared" si="9"/>
        <v>0</v>
      </c>
    </row>
    <row r="29" spans="1:107" x14ac:dyDescent="0.2">
      <c r="A29">
        <f>ROW(Source!A25)</f>
        <v>25</v>
      </c>
      <c r="B29">
        <v>39682553</v>
      </c>
      <c r="C29">
        <v>39682584</v>
      </c>
      <c r="D29">
        <v>36838470</v>
      </c>
      <c r="E29">
        <v>1</v>
      </c>
      <c r="F29">
        <v>1</v>
      </c>
      <c r="G29">
        <v>1</v>
      </c>
      <c r="H29">
        <v>3</v>
      </c>
      <c r="I29" t="s">
        <v>401</v>
      </c>
      <c r="J29" t="s">
        <v>402</v>
      </c>
      <c r="K29" t="s">
        <v>403</v>
      </c>
      <c r="L29">
        <v>1346</v>
      </c>
      <c r="N29">
        <v>1009</v>
      </c>
      <c r="O29" t="s">
        <v>385</v>
      </c>
      <c r="P29" t="s">
        <v>385</v>
      </c>
      <c r="Q29">
        <v>1</v>
      </c>
      <c r="W29">
        <v>0</v>
      </c>
      <c r="X29">
        <v>-1274984028</v>
      </c>
      <c r="Y29">
        <v>0</v>
      </c>
      <c r="AA29">
        <v>241.22</v>
      </c>
      <c r="AB29">
        <v>0</v>
      </c>
      <c r="AC29">
        <v>0</v>
      </c>
      <c r="AD29">
        <v>0</v>
      </c>
      <c r="AE29">
        <v>35.630000000000003</v>
      </c>
      <c r="AF29">
        <v>0</v>
      </c>
      <c r="AG29">
        <v>0</v>
      </c>
      <c r="AH29">
        <v>0</v>
      </c>
      <c r="AI29">
        <v>6.77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3.7999999999999999E-2</v>
      </c>
      <c r="AU29" t="s">
        <v>18</v>
      </c>
      <c r="AV29">
        <v>0</v>
      </c>
      <c r="AW29">
        <v>2</v>
      </c>
      <c r="AX29">
        <v>39682600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Y29*Source!I25</f>
        <v>0</v>
      </c>
      <c r="CY29">
        <f t="shared" si="5"/>
        <v>241.22</v>
      </c>
      <c r="CZ29">
        <f t="shared" si="6"/>
        <v>35.630000000000003</v>
      </c>
      <c r="DA29">
        <f t="shared" si="7"/>
        <v>6.77</v>
      </c>
      <c r="DB29">
        <f t="shared" si="8"/>
        <v>0</v>
      </c>
      <c r="DC29">
        <f t="shared" si="9"/>
        <v>0</v>
      </c>
    </row>
    <row r="30" spans="1:107" x14ac:dyDescent="0.2">
      <c r="A30">
        <f>ROW(Source!A25)</f>
        <v>25</v>
      </c>
      <c r="B30">
        <v>39682553</v>
      </c>
      <c r="C30">
        <v>39682584</v>
      </c>
      <c r="D30">
        <v>36851945</v>
      </c>
      <c r="E30">
        <v>1</v>
      </c>
      <c r="F30">
        <v>1</v>
      </c>
      <c r="G30">
        <v>1</v>
      </c>
      <c r="H30">
        <v>3</v>
      </c>
      <c r="I30" t="s">
        <v>419</v>
      </c>
      <c r="J30" t="s">
        <v>420</v>
      </c>
      <c r="K30" t="s">
        <v>421</v>
      </c>
      <c r="L30">
        <v>1358</v>
      </c>
      <c r="N30">
        <v>1010</v>
      </c>
      <c r="O30" t="s">
        <v>422</v>
      </c>
      <c r="P30" t="s">
        <v>422</v>
      </c>
      <c r="Q30">
        <v>10</v>
      </c>
      <c r="W30">
        <v>0</v>
      </c>
      <c r="X30">
        <v>1386890308</v>
      </c>
      <c r="Y30">
        <v>0</v>
      </c>
      <c r="AA30">
        <v>264.02999999999997</v>
      </c>
      <c r="AB30">
        <v>0</v>
      </c>
      <c r="AC30">
        <v>0</v>
      </c>
      <c r="AD30">
        <v>0</v>
      </c>
      <c r="AE30">
        <v>39</v>
      </c>
      <c r="AF30">
        <v>0</v>
      </c>
      <c r="AG30">
        <v>0</v>
      </c>
      <c r="AH30">
        <v>0</v>
      </c>
      <c r="AI30">
        <v>6.77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0.1</v>
      </c>
      <c r="AU30" t="s">
        <v>18</v>
      </c>
      <c r="AV30">
        <v>0</v>
      </c>
      <c r="AW30">
        <v>2</v>
      </c>
      <c r="AX30">
        <v>39682601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Y30*Source!I25</f>
        <v>0</v>
      </c>
      <c r="CY30">
        <f t="shared" si="5"/>
        <v>264.02999999999997</v>
      </c>
      <c r="CZ30">
        <f t="shared" si="6"/>
        <v>39</v>
      </c>
      <c r="DA30">
        <f t="shared" si="7"/>
        <v>6.77</v>
      </c>
      <c r="DB30">
        <f t="shared" si="8"/>
        <v>0</v>
      </c>
      <c r="DC30">
        <f t="shared" si="9"/>
        <v>0</v>
      </c>
    </row>
    <row r="31" spans="1:107" x14ac:dyDescent="0.2">
      <c r="A31">
        <f>ROW(Source!A25)</f>
        <v>25</v>
      </c>
      <c r="B31">
        <v>39682553</v>
      </c>
      <c r="C31">
        <v>39682584</v>
      </c>
      <c r="D31">
        <v>36799065</v>
      </c>
      <c r="E31">
        <v>17</v>
      </c>
      <c r="F31">
        <v>1</v>
      </c>
      <c r="G31">
        <v>1</v>
      </c>
      <c r="H31">
        <v>3</v>
      </c>
      <c r="I31" t="s">
        <v>404</v>
      </c>
      <c r="J31" t="s">
        <v>3</v>
      </c>
      <c r="K31" t="s">
        <v>405</v>
      </c>
      <c r="L31">
        <v>1374</v>
      </c>
      <c r="N31">
        <v>1013</v>
      </c>
      <c r="O31" t="s">
        <v>406</v>
      </c>
      <c r="P31" t="s">
        <v>406</v>
      </c>
      <c r="Q31">
        <v>1</v>
      </c>
      <c r="W31">
        <v>0</v>
      </c>
      <c r="X31">
        <v>-1731369543</v>
      </c>
      <c r="Y31">
        <v>0</v>
      </c>
      <c r="AA31">
        <v>1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0.98</v>
      </c>
      <c r="AU31" t="s">
        <v>18</v>
      </c>
      <c r="AV31">
        <v>0</v>
      </c>
      <c r="AW31">
        <v>2</v>
      </c>
      <c r="AX31">
        <v>39682602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Y31*Source!I25</f>
        <v>0</v>
      </c>
      <c r="CY31">
        <f t="shared" si="5"/>
        <v>1</v>
      </c>
      <c r="CZ31">
        <f t="shared" si="6"/>
        <v>1</v>
      </c>
      <c r="DA31">
        <f t="shared" si="7"/>
        <v>1</v>
      </c>
      <c r="DB31">
        <f t="shared" si="8"/>
        <v>0</v>
      </c>
      <c r="DC31">
        <f t="shared" si="9"/>
        <v>0</v>
      </c>
    </row>
    <row r="32" spans="1:107" x14ac:dyDescent="0.2">
      <c r="A32">
        <f>ROW(Source!A26)</f>
        <v>26</v>
      </c>
      <c r="B32">
        <v>39682553</v>
      </c>
      <c r="C32">
        <v>39682603</v>
      </c>
      <c r="D32">
        <v>37080781</v>
      </c>
      <c r="E32">
        <v>1</v>
      </c>
      <c r="F32">
        <v>1</v>
      </c>
      <c r="G32">
        <v>1</v>
      </c>
      <c r="H32">
        <v>1</v>
      </c>
      <c r="I32" t="s">
        <v>423</v>
      </c>
      <c r="J32" t="s">
        <v>3</v>
      </c>
      <c r="K32" t="s">
        <v>424</v>
      </c>
      <c r="L32">
        <v>1191</v>
      </c>
      <c r="N32">
        <v>1013</v>
      </c>
      <c r="O32" t="s">
        <v>369</v>
      </c>
      <c r="P32" t="s">
        <v>369</v>
      </c>
      <c r="Q32">
        <v>1</v>
      </c>
      <c r="W32">
        <v>0</v>
      </c>
      <c r="X32">
        <v>912892513</v>
      </c>
      <c r="Y32">
        <v>0.156</v>
      </c>
      <c r="AA32">
        <v>0</v>
      </c>
      <c r="AB32">
        <v>0</v>
      </c>
      <c r="AC32">
        <v>0</v>
      </c>
      <c r="AD32">
        <v>67.16</v>
      </c>
      <c r="AE32">
        <v>0</v>
      </c>
      <c r="AF32">
        <v>0</v>
      </c>
      <c r="AG32">
        <v>0</v>
      </c>
      <c r="AH32">
        <v>9.92</v>
      </c>
      <c r="AI32">
        <v>1</v>
      </c>
      <c r="AJ32">
        <v>1</v>
      </c>
      <c r="AK32">
        <v>1</v>
      </c>
      <c r="AL32">
        <v>6.77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0.52</v>
      </c>
      <c r="AU32" t="s">
        <v>19</v>
      </c>
      <c r="AV32">
        <v>1</v>
      </c>
      <c r="AW32">
        <v>2</v>
      </c>
      <c r="AX32">
        <v>39682604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Y32*Source!I26</f>
        <v>0.156</v>
      </c>
      <c r="CY32">
        <f>AD32</f>
        <v>67.16</v>
      </c>
      <c r="CZ32">
        <f>AH32</f>
        <v>9.92</v>
      </c>
      <c r="DA32">
        <f>AL32</f>
        <v>6.77</v>
      </c>
      <c r="DB32">
        <f>ROUND((ROUND(AT32*CZ32,2)*0.3),2)</f>
        <v>1.55</v>
      </c>
      <c r="DC32">
        <f>ROUND((ROUND(AT32*AG32,2)*0.3),2)</f>
        <v>0</v>
      </c>
    </row>
    <row r="33" spans="1:107" x14ac:dyDescent="0.2">
      <c r="A33">
        <f>ROW(Source!A26)</f>
        <v>26</v>
      </c>
      <c r="B33">
        <v>39682553</v>
      </c>
      <c r="C33">
        <v>39682603</v>
      </c>
      <c r="D33">
        <v>36804438</v>
      </c>
      <c r="E33">
        <v>1</v>
      </c>
      <c r="F33">
        <v>1</v>
      </c>
      <c r="G33">
        <v>1</v>
      </c>
      <c r="H33">
        <v>3</v>
      </c>
      <c r="I33" t="s">
        <v>425</v>
      </c>
      <c r="J33" t="s">
        <v>426</v>
      </c>
      <c r="K33" t="s">
        <v>427</v>
      </c>
      <c r="L33">
        <v>1346</v>
      </c>
      <c r="N33">
        <v>1009</v>
      </c>
      <c r="O33" t="s">
        <v>385</v>
      </c>
      <c r="P33" t="s">
        <v>385</v>
      </c>
      <c r="Q33">
        <v>1</v>
      </c>
      <c r="W33">
        <v>0</v>
      </c>
      <c r="X33">
        <v>-70943466</v>
      </c>
      <c r="Y33">
        <v>0</v>
      </c>
      <c r="AA33">
        <v>191.05</v>
      </c>
      <c r="AB33">
        <v>0</v>
      </c>
      <c r="AC33">
        <v>0</v>
      </c>
      <c r="AD33">
        <v>0</v>
      </c>
      <c r="AE33">
        <v>28.22</v>
      </c>
      <c r="AF33">
        <v>0</v>
      </c>
      <c r="AG33">
        <v>0</v>
      </c>
      <c r="AH33">
        <v>0</v>
      </c>
      <c r="AI33">
        <v>6.77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3.5000000000000003E-2</v>
      </c>
      <c r="AU33" t="s">
        <v>18</v>
      </c>
      <c r="AV33">
        <v>0</v>
      </c>
      <c r="AW33">
        <v>2</v>
      </c>
      <c r="AX33">
        <v>39682605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Y33*Source!I26</f>
        <v>0</v>
      </c>
      <c r="CY33">
        <f>AA33</f>
        <v>191.05</v>
      </c>
      <c r="CZ33">
        <f>AE33</f>
        <v>28.22</v>
      </c>
      <c r="DA33">
        <f>AI33</f>
        <v>6.77</v>
      </c>
      <c r="DB33">
        <f>ROUND((ROUND(AT33*CZ33,2)*0),2)</f>
        <v>0</v>
      </c>
      <c r="DC33">
        <f>ROUND((ROUND(AT33*AG33,2)*0),2)</f>
        <v>0</v>
      </c>
    </row>
    <row r="34" spans="1:107" x14ac:dyDescent="0.2">
      <c r="A34">
        <f>ROW(Source!A26)</f>
        <v>26</v>
      </c>
      <c r="B34">
        <v>39682553</v>
      </c>
      <c r="C34">
        <v>39682603</v>
      </c>
      <c r="D34">
        <v>36799065</v>
      </c>
      <c r="E34">
        <v>17</v>
      </c>
      <c r="F34">
        <v>1</v>
      </c>
      <c r="G34">
        <v>1</v>
      </c>
      <c r="H34">
        <v>3</v>
      </c>
      <c r="I34" t="s">
        <v>404</v>
      </c>
      <c r="J34" t="s">
        <v>3</v>
      </c>
      <c r="K34" t="s">
        <v>405</v>
      </c>
      <c r="L34">
        <v>1374</v>
      </c>
      <c r="N34">
        <v>1013</v>
      </c>
      <c r="O34" t="s">
        <v>406</v>
      </c>
      <c r="P34" t="s">
        <v>406</v>
      </c>
      <c r="Q34">
        <v>1</v>
      </c>
      <c r="W34">
        <v>0</v>
      </c>
      <c r="X34">
        <v>-1731369543</v>
      </c>
      <c r="Y34">
        <v>0</v>
      </c>
      <c r="AA34">
        <v>1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0.1</v>
      </c>
      <c r="AU34" t="s">
        <v>18</v>
      </c>
      <c r="AV34">
        <v>0</v>
      </c>
      <c r="AW34">
        <v>2</v>
      </c>
      <c r="AX34">
        <v>39682606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Y34*Source!I26</f>
        <v>0</v>
      </c>
      <c r="CY34">
        <f>AA34</f>
        <v>1</v>
      </c>
      <c r="CZ34">
        <f>AE34</f>
        <v>1</v>
      </c>
      <c r="DA34">
        <f>AI34</f>
        <v>1</v>
      </c>
      <c r="DB34">
        <f>ROUND((ROUND(AT34*CZ34,2)*0),2)</f>
        <v>0</v>
      </c>
      <c r="DC34">
        <f>ROUND((ROUND(AT34*AG34,2)*0),2)</f>
        <v>0</v>
      </c>
    </row>
    <row r="35" spans="1:107" x14ac:dyDescent="0.2">
      <c r="A35">
        <f>ROW(Source!A27)</f>
        <v>27</v>
      </c>
      <c r="B35">
        <v>39682553</v>
      </c>
      <c r="C35">
        <v>39682935</v>
      </c>
      <c r="D35">
        <v>37070090</v>
      </c>
      <c r="E35">
        <v>1</v>
      </c>
      <c r="F35">
        <v>1</v>
      </c>
      <c r="G35">
        <v>1</v>
      </c>
      <c r="H35">
        <v>1</v>
      </c>
      <c r="I35" t="s">
        <v>428</v>
      </c>
      <c r="J35" t="s">
        <v>3</v>
      </c>
      <c r="K35" t="s">
        <v>429</v>
      </c>
      <c r="L35">
        <v>1191</v>
      </c>
      <c r="N35">
        <v>1013</v>
      </c>
      <c r="O35" t="s">
        <v>369</v>
      </c>
      <c r="P35" t="s">
        <v>369</v>
      </c>
      <c r="Q35">
        <v>1</v>
      </c>
      <c r="W35">
        <v>0</v>
      </c>
      <c r="X35">
        <v>-814890593</v>
      </c>
      <c r="Y35">
        <v>12.3</v>
      </c>
      <c r="AA35">
        <v>0</v>
      </c>
      <c r="AB35">
        <v>0</v>
      </c>
      <c r="AC35">
        <v>0</v>
      </c>
      <c r="AD35">
        <v>60.73</v>
      </c>
      <c r="AE35">
        <v>0</v>
      </c>
      <c r="AF35">
        <v>0</v>
      </c>
      <c r="AG35">
        <v>0</v>
      </c>
      <c r="AH35">
        <v>8.9700000000000006</v>
      </c>
      <c r="AI35">
        <v>1</v>
      </c>
      <c r="AJ35">
        <v>1</v>
      </c>
      <c r="AK35">
        <v>1</v>
      </c>
      <c r="AL35">
        <v>6.77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12.3</v>
      </c>
      <c r="AU35" t="s">
        <v>3</v>
      </c>
      <c r="AV35">
        <v>1</v>
      </c>
      <c r="AW35">
        <v>2</v>
      </c>
      <c r="AX35">
        <v>39682936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0.44833500000000004</v>
      </c>
      <c r="CY35">
        <f>AD35</f>
        <v>60.73</v>
      </c>
      <c r="CZ35">
        <f>AH35</f>
        <v>8.9700000000000006</v>
      </c>
      <c r="DA35">
        <f>AL35</f>
        <v>6.77</v>
      </c>
      <c r="DB35">
        <f>ROUND(ROUND(AT35*CZ35,2),2)</f>
        <v>110.33</v>
      </c>
      <c r="DC35">
        <f>ROUND(ROUND(AT35*AG35,2),2)</f>
        <v>0</v>
      </c>
    </row>
    <row r="36" spans="1:107" x14ac:dyDescent="0.2">
      <c r="A36">
        <f>ROW(Source!A27)</f>
        <v>27</v>
      </c>
      <c r="B36">
        <v>39682553</v>
      </c>
      <c r="C36">
        <v>39682935</v>
      </c>
      <c r="D36">
        <v>36883883</v>
      </c>
      <c r="E36">
        <v>1</v>
      </c>
      <c r="F36">
        <v>1</v>
      </c>
      <c r="G36">
        <v>1</v>
      </c>
      <c r="H36">
        <v>2</v>
      </c>
      <c r="I36" t="s">
        <v>430</v>
      </c>
      <c r="J36" t="s">
        <v>431</v>
      </c>
      <c r="K36" t="s">
        <v>432</v>
      </c>
      <c r="L36">
        <v>1368</v>
      </c>
      <c r="N36">
        <v>1011</v>
      </c>
      <c r="O36" t="s">
        <v>375</v>
      </c>
      <c r="P36" t="s">
        <v>375</v>
      </c>
      <c r="Q36">
        <v>1</v>
      </c>
      <c r="W36">
        <v>0</v>
      </c>
      <c r="X36">
        <v>-2111251057</v>
      </c>
      <c r="Y36">
        <v>2.54</v>
      </c>
      <c r="AA36">
        <v>0</v>
      </c>
      <c r="AB36">
        <v>220.03</v>
      </c>
      <c r="AC36">
        <v>0</v>
      </c>
      <c r="AD36">
        <v>0</v>
      </c>
      <c r="AE36">
        <v>0</v>
      </c>
      <c r="AF36">
        <v>32.5</v>
      </c>
      <c r="AG36">
        <v>0</v>
      </c>
      <c r="AH36">
        <v>0</v>
      </c>
      <c r="AI36">
        <v>1</v>
      </c>
      <c r="AJ36">
        <v>6.77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2.54</v>
      </c>
      <c r="AU36" t="s">
        <v>3</v>
      </c>
      <c r="AV36">
        <v>0</v>
      </c>
      <c r="AW36">
        <v>2</v>
      </c>
      <c r="AX36">
        <v>39682937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9.2583000000000013E-2</v>
      </c>
      <c r="CY36">
        <f>AB36</f>
        <v>220.03</v>
      </c>
      <c r="CZ36">
        <f>AF36</f>
        <v>32.5</v>
      </c>
      <c r="DA36">
        <f>AJ36</f>
        <v>6.77</v>
      </c>
      <c r="DB36">
        <f>ROUND(ROUND(AT36*CZ36,2),2)</f>
        <v>82.55</v>
      </c>
      <c r="DC36">
        <f>ROUND(ROUND(AT36*AG36,2),2)</f>
        <v>0</v>
      </c>
    </row>
    <row r="37" spans="1:107" x14ac:dyDescent="0.2">
      <c r="A37">
        <f>ROW(Source!A27)</f>
        <v>27</v>
      </c>
      <c r="B37">
        <v>39682553</v>
      </c>
      <c r="C37">
        <v>39682935</v>
      </c>
      <c r="D37">
        <v>36884481</v>
      </c>
      <c r="E37">
        <v>1</v>
      </c>
      <c r="F37">
        <v>1</v>
      </c>
      <c r="G37">
        <v>1</v>
      </c>
      <c r="H37">
        <v>2</v>
      </c>
      <c r="I37" t="s">
        <v>433</v>
      </c>
      <c r="J37" t="s">
        <v>434</v>
      </c>
      <c r="K37" t="s">
        <v>435</v>
      </c>
      <c r="L37">
        <v>1368</v>
      </c>
      <c r="N37">
        <v>1011</v>
      </c>
      <c r="O37" t="s">
        <v>375</v>
      </c>
      <c r="P37" t="s">
        <v>375</v>
      </c>
      <c r="Q37">
        <v>1</v>
      </c>
      <c r="W37">
        <v>0</v>
      </c>
      <c r="X37">
        <v>1518765163</v>
      </c>
      <c r="Y37">
        <v>5.08</v>
      </c>
      <c r="AA37">
        <v>0</v>
      </c>
      <c r="AB37">
        <v>10.36</v>
      </c>
      <c r="AC37">
        <v>0</v>
      </c>
      <c r="AD37">
        <v>0</v>
      </c>
      <c r="AE37">
        <v>0</v>
      </c>
      <c r="AF37">
        <v>1.53</v>
      </c>
      <c r="AG37">
        <v>0</v>
      </c>
      <c r="AH37">
        <v>0</v>
      </c>
      <c r="AI37">
        <v>1</v>
      </c>
      <c r="AJ37">
        <v>6.77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5.08</v>
      </c>
      <c r="AU37" t="s">
        <v>3</v>
      </c>
      <c r="AV37">
        <v>0</v>
      </c>
      <c r="AW37">
        <v>2</v>
      </c>
      <c r="AX37">
        <v>39682938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0.18516600000000003</v>
      </c>
      <c r="CY37">
        <f>AB37</f>
        <v>10.36</v>
      </c>
      <c r="CZ37">
        <f>AF37</f>
        <v>1.53</v>
      </c>
      <c r="DA37">
        <f>AJ37</f>
        <v>6.77</v>
      </c>
      <c r="DB37">
        <f>ROUND(ROUND(AT37*CZ37,2),2)</f>
        <v>7.77</v>
      </c>
      <c r="DC37">
        <f>ROUND(ROUND(AT37*AG37,2),2)</f>
        <v>0</v>
      </c>
    </row>
    <row r="38" spans="1:107" x14ac:dyDescent="0.2">
      <c r="A38">
        <f>ROW(Source!A28)</f>
        <v>28</v>
      </c>
      <c r="B38">
        <v>39682553</v>
      </c>
      <c r="C38">
        <v>39682610</v>
      </c>
      <c r="D38">
        <v>37080781</v>
      </c>
      <c r="E38">
        <v>1</v>
      </c>
      <c r="F38">
        <v>1</v>
      </c>
      <c r="G38">
        <v>1</v>
      </c>
      <c r="H38">
        <v>1</v>
      </c>
      <c r="I38" t="s">
        <v>423</v>
      </c>
      <c r="J38" t="s">
        <v>3</v>
      </c>
      <c r="K38" t="s">
        <v>424</v>
      </c>
      <c r="L38">
        <v>1191</v>
      </c>
      <c r="N38">
        <v>1013</v>
      </c>
      <c r="O38" t="s">
        <v>369</v>
      </c>
      <c r="P38" t="s">
        <v>369</v>
      </c>
      <c r="Q38">
        <v>1</v>
      </c>
      <c r="W38">
        <v>0</v>
      </c>
      <c r="X38">
        <v>912892513</v>
      </c>
      <c r="Y38">
        <v>31.995000000000001</v>
      </c>
      <c r="AA38">
        <v>0</v>
      </c>
      <c r="AB38">
        <v>0</v>
      </c>
      <c r="AC38">
        <v>0</v>
      </c>
      <c r="AD38">
        <v>67.16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6.77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23.7</v>
      </c>
      <c r="AU38" t="s">
        <v>49</v>
      </c>
      <c r="AV38">
        <v>1</v>
      </c>
      <c r="AW38">
        <v>2</v>
      </c>
      <c r="AX38">
        <v>39682611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Y38*Source!I28</f>
        <v>53.751599999999996</v>
      </c>
      <c r="CY38">
        <f>AD38</f>
        <v>67.16</v>
      </c>
      <c r="CZ38">
        <f>AH38</f>
        <v>9.92</v>
      </c>
      <c r="DA38">
        <f>AL38</f>
        <v>6.77</v>
      </c>
      <c r="DB38">
        <f>ROUND((ROUND(AT38*CZ38,2)*1.35),2)</f>
        <v>317.39</v>
      </c>
      <c r="DC38">
        <f>ROUND((ROUND(AT38*AG38,2)*1.35),2)</f>
        <v>0</v>
      </c>
    </row>
    <row r="39" spans="1:107" x14ac:dyDescent="0.2">
      <c r="A39">
        <f>ROW(Source!A28)</f>
        <v>28</v>
      </c>
      <c r="B39">
        <v>39682553</v>
      </c>
      <c r="C39">
        <v>39682610</v>
      </c>
      <c r="D39">
        <v>37064876</v>
      </c>
      <c r="E39">
        <v>1</v>
      </c>
      <c r="F39">
        <v>1</v>
      </c>
      <c r="G39">
        <v>1</v>
      </c>
      <c r="H39">
        <v>1</v>
      </c>
      <c r="I39" t="s">
        <v>370</v>
      </c>
      <c r="J39" t="s">
        <v>3</v>
      </c>
      <c r="K39" t="s">
        <v>371</v>
      </c>
      <c r="L39">
        <v>1191</v>
      </c>
      <c r="N39">
        <v>1013</v>
      </c>
      <c r="O39" t="s">
        <v>369</v>
      </c>
      <c r="P39" t="s">
        <v>369</v>
      </c>
      <c r="Q39">
        <v>1</v>
      </c>
      <c r="W39">
        <v>0</v>
      </c>
      <c r="X39">
        <v>-1417349443</v>
      </c>
      <c r="Y39">
        <v>3.2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6.77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3.2</v>
      </c>
      <c r="AU39" t="s">
        <v>3</v>
      </c>
      <c r="AV39">
        <v>2</v>
      </c>
      <c r="AW39">
        <v>2</v>
      </c>
      <c r="AX39">
        <v>39682612</v>
      </c>
      <c r="AY39">
        <v>1</v>
      </c>
      <c r="AZ39">
        <v>2048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Y39*Source!I28</f>
        <v>5.3760000000000003</v>
      </c>
      <c r="CY39">
        <f>AD39</f>
        <v>0</v>
      </c>
      <c r="CZ39">
        <f>AH39</f>
        <v>0</v>
      </c>
      <c r="DA39">
        <f>AL39</f>
        <v>1</v>
      </c>
      <c r="DB39">
        <f>ROUND(ROUND(AT39*CZ39,2),2)</f>
        <v>0</v>
      </c>
      <c r="DC39">
        <f>ROUND(ROUND(AT39*AG39,2),2)</f>
        <v>0</v>
      </c>
    </row>
    <row r="40" spans="1:107" x14ac:dyDescent="0.2">
      <c r="A40">
        <f>ROW(Source!A28)</f>
        <v>28</v>
      </c>
      <c r="B40">
        <v>39682553</v>
      </c>
      <c r="C40">
        <v>39682610</v>
      </c>
      <c r="D40">
        <v>36882121</v>
      </c>
      <c r="E40">
        <v>1</v>
      </c>
      <c r="F40">
        <v>1</v>
      </c>
      <c r="G40">
        <v>1</v>
      </c>
      <c r="H40">
        <v>2</v>
      </c>
      <c r="I40" t="s">
        <v>436</v>
      </c>
      <c r="J40" t="s">
        <v>437</v>
      </c>
      <c r="K40" t="s">
        <v>438</v>
      </c>
      <c r="L40">
        <v>1368</v>
      </c>
      <c r="N40">
        <v>1011</v>
      </c>
      <c r="O40" t="s">
        <v>375</v>
      </c>
      <c r="P40" t="s">
        <v>375</v>
      </c>
      <c r="Q40">
        <v>1</v>
      </c>
      <c r="W40">
        <v>0</v>
      </c>
      <c r="X40">
        <v>-2136994168</v>
      </c>
      <c r="Y40">
        <v>1.62</v>
      </c>
      <c r="AA40">
        <v>0</v>
      </c>
      <c r="AB40">
        <v>1333.76</v>
      </c>
      <c r="AC40">
        <v>14.4</v>
      </c>
      <c r="AD40">
        <v>0</v>
      </c>
      <c r="AE40">
        <v>0</v>
      </c>
      <c r="AF40">
        <v>197.01</v>
      </c>
      <c r="AG40">
        <v>14.4</v>
      </c>
      <c r="AH40">
        <v>0</v>
      </c>
      <c r="AI40">
        <v>1</v>
      </c>
      <c r="AJ40">
        <v>6.77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1.2</v>
      </c>
      <c r="AU40" t="s">
        <v>49</v>
      </c>
      <c r="AV40">
        <v>0</v>
      </c>
      <c r="AW40">
        <v>2</v>
      </c>
      <c r="AX40">
        <v>39682613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Y40*Source!I28</f>
        <v>2.7216</v>
      </c>
      <c r="CY40">
        <f>AB40</f>
        <v>1333.76</v>
      </c>
      <c r="CZ40">
        <f>AF40</f>
        <v>197.01</v>
      </c>
      <c r="DA40">
        <f>AJ40</f>
        <v>6.77</v>
      </c>
      <c r="DB40">
        <f>ROUND((ROUND(AT40*CZ40,2)*1.35),2)</f>
        <v>319.14999999999998</v>
      </c>
      <c r="DC40">
        <f>ROUND((ROUND(AT40*AG40,2)*1.35),2)</f>
        <v>23.33</v>
      </c>
    </row>
    <row r="41" spans="1:107" x14ac:dyDescent="0.2">
      <c r="A41">
        <f>ROW(Source!A28)</f>
        <v>28</v>
      </c>
      <c r="B41">
        <v>39682553</v>
      </c>
      <c r="C41">
        <v>39682610</v>
      </c>
      <c r="D41">
        <v>36882159</v>
      </c>
      <c r="E41">
        <v>1</v>
      </c>
      <c r="F41">
        <v>1</v>
      </c>
      <c r="G41">
        <v>1</v>
      </c>
      <c r="H41">
        <v>2</v>
      </c>
      <c r="I41" t="s">
        <v>372</v>
      </c>
      <c r="J41" t="s">
        <v>373</v>
      </c>
      <c r="K41" t="s">
        <v>374</v>
      </c>
      <c r="L41">
        <v>1368</v>
      </c>
      <c r="N41">
        <v>1011</v>
      </c>
      <c r="O41" t="s">
        <v>375</v>
      </c>
      <c r="P41" t="s">
        <v>375</v>
      </c>
      <c r="Q41">
        <v>1</v>
      </c>
      <c r="W41">
        <v>0</v>
      </c>
      <c r="X41">
        <v>-1718674368</v>
      </c>
      <c r="Y41">
        <v>1.35</v>
      </c>
      <c r="AA41">
        <v>0</v>
      </c>
      <c r="AB41">
        <v>758.17</v>
      </c>
      <c r="AC41">
        <v>13.5</v>
      </c>
      <c r="AD41">
        <v>0</v>
      </c>
      <c r="AE41">
        <v>0</v>
      </c>
      <c r="AF41">
        <v>111.99</v>
      </c>
      <c r="AG41">
        <v>13.5</v>
      </c>
      <c r="AH41">
        <v>0</v>
      </c>
      <c r="AI41">
        <v>1</v>
      </c>
      <c r="AJ41">
        <v>6.77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1</v>
      </c>
      <c r="AU41" t="s">
        <v>49</v>
      </c>
      <c r="AV41">
        <v>0</v>
      </c>
      <c r="AW41">
        <v>2</v>
      </c>
      <c r="AX41">
        <v>39682614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Y41*Source!I28</f>
        <v>2.2680000000000002</v>
      </c>
      <c r="CY41">
        <f>AB41</f>
        <v>758.17</v>
      </c>
      <c r="CZ41">
        <f>AF41</f>
        <v>111.99</v>
      </c>
      <c r="DA41">
        <f>AJ41</f>
        <v>6.77</v>
      </c>
      <c r="DB41">
        <f>ROUND((ROUND(AT41*CZ41,2)*1.35),2)</f>
        <v>151.19</v>
      </c>
      <c r="DC41">
        <f>ROUND((ROUND(AT41*AG41,2)*1.35),2)</f>
        <v>18.23</v>
      </c>
    </row>
    <row r="42" spans="1:107" x14ac:dyDescent="0.2">
      <c r="A42">
        <f>ROW(Source!A28)</f>
        <v>28</v>
      </c>
      <c r="B42">
        <v>39682553</v>
      </c>
      <c r="C42">
        <v>39682610</v>
      </c>
      <c r="D42">
        <v>36883554</v>
      </c>
      <c r="E42">
        <v>1</v>
      </c>
      <c r="F42">
        <v>1</v>
      </c>
      <c r="G42">
        <v>1</v>
      </c>
      <c r="H42">
        <v>2</v>
      </c>
      <c r="I42" t="s">
        <v>376</v>
      </c>
      <c r="J42" t="s">
        <v>377</v>
      </c>
      <c r="K42" t="s">
        <v>378</v>
      </c>
      <c r="L42">
        <v>1368</v>
      </c>
      <c r="N42">
        <v>1011</v>
      </c>
      <c r="O42" t="s">
        <v>375</v>
      </c>
      <c r="P42" t="s">
        <v>375</v>
      </c>
      <c r="Q42">
        <v>1</v>
      </c>
      <c r="W42">
        <v>0</v>
      </c>
      <c r="X42">
        <v>1372534845</v>
      </c>
      <c r="Y42">
        <v>1.35</v>
      </c>
      <c r="AA42">
        <v>0</v>
      </c>
      <c r="AB42">
        <v>444.86</v>
      </c>
      <c r="AC42">
        <v>11.6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6.77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1</v>
      </c>
      <c r="AU42" t="s">
        <v>49</v>
      </c>
      <c r="AV42">
        <v>0</v>
      </c>
      <c r="AW42">
        <v>2</v>
      </c>
      <c r="AX42">
        <v>39682615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Y42*Source!I28</f>
        <v>2.2680000000000002</v>
      </c>
      <c r="CY42">
        <f>AB42</f>
        <v>444.86</v>
      </c>
      <c r="CZ42">
        <f>AF42</f>
        <v>65.709999999999994</v>
      </c>
      <c r="DA42">
        <f>AJ42</f>
        <v>6.77</v>
      </c>
      <c r="DB42">
        <f>ROUND((ROUND(AT42*CZ42,2)*1.35),2)</f>
        <v>88.71</v>
      </c>
      <c r="DC42">
        <f>ROUND((ROUND(AT42*AG42,2)*1.35),2)</f>
        <v>15.66</v>
      </c>
    </row>
    <row r="43" spans="1:107" x14ac:dyDescent="0.2">
      <c r="A43">
        <f>ROW(Source!A28)</f>
        <v>28</v>
      </c>
      <c r="B43">
        <v>39682553</v>
      </c>
      <c r="C43">
        <v>39682610</v>
      </c>
      <c r="D43">
        <v>36883834</v>
      </c>
      <c r="E43">
        <v>1</v>
      </c>
      <c r="F43">
        <v>1</v>
      </c>
      <c r="G43">
        <v>1</v>
      </c>
      <c r="H43">
        <v>2</v>
      </c>
      <c r="I43" t="s">
        <v>439</v>
      </c>
      <c r="J43" t="s">
        <v>440</v>
      </c>
      <c r="K43" t="s">
        <v>441</v>
      </c>
      <c r="L43">
        <v>1368</v>
      </c>
      <c r="N43">
        <v>1011</v>
      </c>
      <c r="O43" t="s">
        <v>375</v>
      </c>
      <c r="P43" t="s">
        <v>375</v>
      </c>
      <c r="Q43">
        <v>1</v>
      </c>
      <c r="W43">
        <v>0</v>
      </c>
      <c r="X43">
        <v>1402563329</v>
      </c>
      <c r="Y43">
        <v>0.51300000000000001</v>
      </c>
      <c r="AA43">
        <v>0</v>
      </c>
      <c r="AB43">
        <v>111.3</v>
      </c>
      <c r="AC43">
        <v>0</v>
      </c>
      <c r="AD43">
        <v>0</v>
      </c>
      <c r="AE43">
        <v>0</v>
      </c>
      <c r="AF43">
        <v>16.440000000000001</v>
      </c>
      <c r="AG43">
        <v>0</v>
      </c>
      <c r="AH43">
        <v>0</v>
      </c>
      <c r="AI43">
        <v>1</v>
      </c>
      <c r="AJ43">
        <v>6.77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0.38</v>
      </c>
      <c r="AU43" t="s">
        <v>49</v>
      </c>
      <c r="AV43">
        <v>0</v>
      </c>
      <c r="AW43">
        <v>2</v>
      </c>
      <c r="AX43">
        <v>39682616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Y43*Source!I28</f>
        <v>0.86183999999999994</v>
      </c>
      <c r="CY43">
        <f>AB43</f>
        <v>111.3</v>
      </c>
      <c r="CZ43">
        <f>AF43</f>
        <v>16.440000000000001</v>
      </c>
      <c r="DA43">
        <f>AJ43</f>
        <v>6.77</v>
      </c>
      <c r="DB43">
        <f>ROUND((ROUND(AT43*CZ43,2)*1.35),2)</f>
        <v>8.44</v>
      </c>
      <c r="DC43">
        <f>ROUND((ROUND(AT43*AG43,2)*1.35),2)</f>
        <v>0</v>
      </c>
    </row>
    <row r="44" spans="1:107" x14ac:dyDescent="0.2">
      <c r="A44">
        <f>ROW(Source!A28)</f>
        <v>28</v>
      </c>
      <c r="B44">
        <v>39682553</v>
      </c>
      <c r="C44">
        <v>39682610</v>
      </c>
      <c r="D44">
        <v>36883858</v>
      </c>
      <c r="E44">
        <v>1</v>
      </c>
      <c r="F44">
        <v>1</v>
      </c>
      <c r="G44">
        <v>1</v>
      </c>
      <c r="H44">
        <v>2</v>
      </c>
      <c r="I44" t="s">
        <v>407</v>
      </c>
      <c r="J44" t="s">
        <v>408</v>
      </c>
      <c r="K44" t="s">
        <v>409</v>
      </c>
      <c r="L44">
        <v>1368</v>
      </c>
      <c r="N44">
        <v>1011</v>
      </c>
      <c r="O44" t="s">
        <v>375</v>
      </c>
      <c r="P44" t="s">
        <v>375</v>
      </c>
      <c r="Q44">
        <v>1</v>
      </c>
      <c r="W44">
        <v>0</v>
      </c>
      <c r="X44">
        <v>-353815937</v>
      </c>
      <c r="Y44">
        <v>3.6450000000000005</v>
      </c>
      <c r="AA44">
        <v>0</v>
      </c>
      <c r="AB44">
        <v>54.84</v>
      </c>
      <c r="AC44">
        <v>0</v>
      </c>
      <c r="AD44">
        <v>0</v>
      </c>
      <c r="AE44">
        <v>0</v>
      </c>
      <c r="AF44">
        <v>8.1</v>
      </c>
      <c r="AG44">
        <v>0</v>
      </c>
      <c r="AH44">
        <v>0</v>
      </c>
      <c r="AI44">
        <v>1</v>
      </c>
      <c r="AJ44">
        <v>6.77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2.7</v>
      </c>
      <c r="AU44" t="s">
        <v>49</v>
      </c>
      <c r="AV44">
        <v>0</v>
      </c>
      <c r="AW44">
        <v>2</v>
      </c>
      <c r="AX44">
        <v>39682617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Y44*Source!I28</f>
        <v>6.1236000000000006</v>
      </c>
      <c r="CY44">
        <f>AB44</f>
        <v>54.84</v>
      </c>
      <c r="CZ44">
        <f>AF44</f>
        <v>8.1</v>
      </c>
      <c r="DA44">
        <f>AJ44</f>
        <v>6.77</v>
      </c>
      <c r="DB44">
        <f>ROUND((ROUND(AT44*CZ44,2)*1.35),2)</f>
        <v>29.52</v>
      </c>
      <c r="DC44">
        <f>ROUND((ROUND(AT44*AG44,2)*1.35),2)</f>
        <v>0</v>
      </c>
    </row>
    <row r="45" spans="1:107" x14ac:dyDescent="0.2">
      <c r="A45">
        <f>ROW(Source!A28)</f>
        <v>28</v>
      </c>
      <c r="B45">
        <v>39682553</v>
      </c>
      <c r="C45">
        <v>39682610</v>
      </c>
      <c r="D45">
        <v>36803258</v>
      </c>
      <c r="E45">
        <v>1</v>
      </c>
      <c r="F45">
        <v>1</v>
      </c>
      <c r="G45">
        <v>1</v>
      </c>
      <c r="H45">
        <v>3</v>
      </c>
      <c r="I45" t="s">
        <v>410</v>
      </c>
      <c r="J45" t="s">
        <v>411</v>
      </c>
      <c r="K45" t="s">
        <v>412</v>
      </c>
      <c r="L45">
        <v>1346</v>
      </c>
      <c r="N45">
        <v>1009</v>
      </c>
      <c r="O45" t="s">
        <v>385</v>
      </c>
      <c r="P45" t="s">
        <v>385</v>
      </c>
      <c r="Q45">
        <v>1</v>
      </c>
      <c r="W45">
        <v>0</v>
      </c>
      <c r="X45">
        <v>586013393</v>
      </c>
      <c r="Y45">
        <v>0.2</v>
      </c>
      <c r="AA45">
        <v>71.56</v>
      </c>
      <c r="AB45">
        <v>0</v>
      </c>
      <c r="AC45">
        <v>0</v>
      </c>
      <c r="AD45">
        <v>0</v>
      </c>
      <c r="AE45">
        <v>10.57</v>
      </c>
      <c r="AF45">
        <v>0</v>
      </c>
      <c r="AG45">
        <v>0</v>
      </c>
      <c r="AH45">
        <v>0</v>
      </c>
      <c r="AI45">
        <v>6.77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</v>
      </c>
      <c r="AU45" t="s">
        <v>3</v>
      </c>
      <c r="AV45">
        <v>0</v>
      </c>
      <c r="AW45">
        <v>2</v>
      </c>
      <c r="AX45">
        <v>39682618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Y45*Source!I28</f>
        <v>0.33600000000000002</v>
      </c>
      <c r="CY45">
        <f t="shared" ref="CY45:CY52" si="10">AA45</f>
        <v>71.56</v>
      </c>
      <c r="CZ45">
        <f t="shared" ref="CZ45:CZ52" si="11">AE45</f>
        <v>10.57</v>
      </c>
      <c r="DA45">
        <f t="shared" ref="DA45:DA52" si="12">AI45</f>
        <v>6.77</v>
      </c>
      <c r="DB45">
        <f t="shared" ref="DB45:DB52" si="13">ROUND(ROUND(AT45*CZ45,2),2)</f>
        <v>2.11</v>
      </c>
      <c r="DC45">
        <f t="shared" ref="DC45:DC52" si="14">ROUND(ROUND(AT45*AG45,2),2)</f>
        <v>0</v>
      </c>
    </row>
    <row r="46" spans="1:107" x14ac:dyDescent="0.2">
      <c r="A46">
        <f>ROW(Source!A28)</f>
        <v>28</v>
      </c>
      <c r="B46">
        <v>39682553</v>
      </c>
      <c r="C46">
        <v>39682610</v>
      </c>
      <c r="D46">
        <v>36804448</v>
      </c>
      <c r="E46">
        <v>1</v>
      </c>
      <c r="F46">
        <v>1</v>
      </c>
      <c r="G46">
        <v>1</v>
      </c>
      <c r="H46">
        <v>3</v>
      </c>
      <c r="I46" t="s">
        <v>392</v>
      </c>
      <c r="J46" t="s">
        <v>393</v>
      </c>
      <c r="K46" t="s">
        <v>394</v>
      </c>
      <c r="L46">
        <v>1346</v>
      </c>
      <c r="N46">
        <v>1009</v>
      </c>
      <c r="O46" t="s">
        <v>385</v>
      </c>
      <c r="P46" t="s">
        <v>385</v>
      </c>
      <c r="Q46">
        <v>1</v>
      </c>
      <c r="W46">
        <v>0</v>
      </c>
      <c r="X46">
        <v>103900845</v>
      </c>
      <c r="Y46">
        <v>1.25</v>
      </c>
      <c r="AA46">
        <v>61.2</v>
      </c>
      <c r="AB46">
        <v>0</v>
      </c>
      <c r="AC46">
        <v>0</v>
      </c>
      <c r="AD46">
        <v>0</v>
      </c>
      <c r="AE46">
        <v>9.0399999999999991</v>
      </c>
      <c r="AF46">
        <v>0</v>
      </c>
      <c r="AG46">
        <v>0</v>
      </c>
      <c r="AH46">
        <v>0</v>
      </c>
      <c r="AI46">
        <v>6.77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1.25</v>
      </c>
      <c r="AU46" t="s">
        <v>3</v>
      </c>
      <c r="AV46">
        <v>0</v>
      </c>
      <c r="AW46">
        <v>2</v>
      </c>
      <c r="AX46">
        <v>39682619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Y46*Source!I28</f>
        <v>2.1</v>
      </c>
      <c r="CY46">
        <f t="shared" si="10"/>
        <v>61.2</v>
      </c>
      <c r="CZ46">
        <f t="shared" si="11"/>
        <v>9.0399999999999991</v>
      </c>
      <c r="DA46">
        <f t="shared" si="12"/>
        <v>6.77</v>
      </c>
      <c r="DB46">
        <f t="shared" si="13"/>
        <v>11.3</v>
      </c>
      <c r="DC46">
        <f t="shared" si="14"/>
        <v>0</v>
      </c>
    </row>
    <row r="47" spans="1:107" x14ac:dyDescent="0.2">
      <c r="A47">
        <f>ROW(Source!A28)</f>
        <v>28</v>
      </c>
      <c r="B47">
        <v>39682553</v>
      </c>
      <c r="C47">
        <v>39682610</v>
      </c>
      <c r="D47">
        <v>36823140</v>
      </c>
      <c r="E47">
        <v>1</v>
      </c>
      <c r="F47">
        <v>1</v>
      </c>
      <c r="G47">
        <v>1</v>
      </c>
      <c r="H47">
        <v>3</v>
      </c>
      <c r="I47" t="s">
        <v>416</v>
      </c>
      <c r="J47" t="s">
        <v>417</v>
      </c>
      <c r="K47" t="s">
        <v>418</v>
      </c>
      <c r="L47">
        <v>1348</v>
      </c>
      <c r="N47">
        <v>1009</v>
      </c>
      <c r="O47" t="s">
        <v>122</v>
      </c>
      <c r="P47" t="s">
        <v>122</v>
      </c>
      <c r="Q47">
        <v>1000</v>
      </c>
      <c r="W47">
        <v>0</v>
      </c>
      <c r="X47">
        <v>426000481</v>
      </c>
      <c r="Y47">
        <v>8.1000000000000003E-2</v>
      </c>
      <c r="AA47">
        <v>77855</v>
      </c>
      <c r="AB47">
        <v>0</v>
      </c>
      <c r="AC47">
        <v>0</v>
      </c>
      <c r="AD47">
        <v>0</v>
      </c>
      <c r="AE47">
        <v>11500</v>
      </c>
      <c r="AF47">
        <v>0</v>
      </c>
      <c r="AG47">
        <v>0</v>
      </c>
      <c r="AH47">
        <v>0</v>
      </c>
      <c r="AI47">
        <v>6.77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8.1000000000000003E-2</v>
      </c>
      <c r="AU47" t="s">
        <v>3</v>
      </c>
      <c r="AV47">
        <v>0</v>
      </c>
      <c r="AW47">
        <v>2</v>
      </c>
      <c r="AX47">
        <v>39682620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Y47*Source!I28</f>
        <v>0.13608000000000001</v>
      </c>
      <c r="CY47">
        <f t="shared" si="10"/>
        <v>77855</v>
      </c>
      <c r="CZ47">
        <f t="shared" si="11"/>
        <v>11500</v>
      </c>
      <c r="DA47">
        <f t="shared" si="12"/>
        <v>6.77</v>
      </c>
      <c r="DB47">
        <f t="shared" si="13"/>
        <v>931.5</v>
      </c>
      <c r="DC47">
        <f t="shared" si="14"/>
        <v>0</v>
      </c>
    </row>
    <row r="48" spans="1:107" x14ac:dyDescent="0.2">
      <c r="A48">
        <f>ROW(Source!A28)</f>
        <v>28</v>
      </c>
      <c r="B48">
        <v>39682553</v>
      </c>
      <c r="C48">
        <v>39682610</v>
      </c>
      <c r="D48">
        <v>36825981</v>
      </c>
      <c r="E48">
        <v>1</v>
      </c>
      <c r="F48">
        <v>1</v>
      </c>
      <c r="G48">
        <v>1</v>
      </c>
      <c r="H48">
        <v>3</v>
      </c>
      <c r="I48" t="s">
        <v>442</v>
      </c>
      <c r="J48" t="s">
        <v>443</v>
      </c>
      <c r="K48" t="s">
        <v>444</v>
      </c>
      <c r="L48">
        <v>1348</v>
      </c>
      <c r="N48">
        <v>1009</v>
      </c>
      <c r="O48" t="s">
        <v>122</v>
      </c>
      <c r="P48" t="s">
        <v>122</v>
      </c>
      <c r="Q48">
        <v>1000</v>
      </c>
      <c r="W48">
        <v>0</v>
      </c>
      <c r="X48">
        <v>-1598896989</v>
      </c>
      <c r="Y48">
        <v>4.0000000000000002E-4</v>
      </c>
      <c r="AA48">
        <v>33850</v>
      </c>
      <c r="AB48">
        <v>0</v>
      </c>
      <c r="AC48">
        <v>0</v>
      </c>
      <c r="AD48">
        <v>0</v>
      </c>
      <c r="AE48">
        <v>5000</v>
      </c>
      <c r="AF48">
        <v>0</v>
      </c>
      <c r="AG48">
        <v>0</v>
      </c>
      <c r="AH48">
        <v>0</v>
      </c>
      <c r="AI48">
        <v>6.77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4.0000000000000002E-4</v>
      </c>
      <c r="AU48" t="s">
        <v>3</v>
      </c>
      <c r="AV48">
        <v>0</v>
      </c>
      <c r="AW48">
        <v>2</v>
      </c>
      <c r="AX48">
        <v>39682621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Y48*Source!I28</f>
        <v>6.7199999999999996E-4</v>
      </c>
      <c r="CY48">
        <f t="shared" si="10"/>
        <v>33850</v>
      </c>
      <c r="CZ48">
        <f t="shared" si="11"/>
        <v>5000</v>
      </c>
      <c r="DA48">
        <f t="shared" si="12"/>
        <v>6.77</v>
      </c>
      <c r="DB48">
        <f t="shared" si="13"/>
        <v>2</v>
      </c>
      <c r="DC48">
        <f t="shared" si="14"/>
        <v>0</v>
      </c>
    </row>
    <row r="49" spans="1:107" x14ac:dyDescent="0.2">
      <c r="A49">
        <f>ROW(Source!A28)</f>
        <v>28</v>
      </c>
      <c r="B49">
        <v>39682553</v>
      </c>
      <c r="C49">
        <v>39682610</v>
      </c>
      <c r="D49">
        <v>36838317</v>
      </c>
      <c r="E49">
        <v>1</v>
      </c>
      <c r="F49">
        <v>1</v>
      </c>
      <c r="G49">
        <v>1</v>
      </c>
      <c r="H49">
        <v>3</v>
      </c>
      <c r="I49" t="s">
        <v>398</v>
      </c>
      <c r="J49" t="s">
        <v>399</v>
      </c>
      <c r="K49" t="s">
        <v>400</v>
      </c>
      <c r="L49">
        <v>1346</v>
      </c>
      <c r="N49">
        <v>1009</v>
      </c>
      <c r="O49" t="s">
        <v>385</v>
      </c>
      <c r="P49" t="s">
        <v>385</v>
      </c>
      <c r="Q49">
        <v>1</v>
      </c>
      <c r="W49">
        <v>0</v>
      </c>
      <c r="X49">
        <v>210558753</v>
      </c>
      <c r="Y49">
        <v>8.17</v>
      </c>
      <c r="AA49">
        <v>193.62</v>
      </c>
      <c r="AB49">
        <v>0</v>
      </c>
      <c r="AC49">
        <v>0</v>
      </c>
      <c r="AD49">
        <v>0</v>
      </c>
      <c r="AE49">
        <v>28.6</v>
      </c>
      <c r="AF49">
        <v>0</v>
      </c>
      <c r="AG49">
        <v>0</v>
      </c>
      <c r="AH49">
        <v>0</v>
      </c>
      <c r="AI49">
        <v>6.77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8.17</v>
      </c>
      <c r="AU49" t="s">
        <v>3</v>
      </c>
      <c r="AV49">
        <v>0</v>
      </c>
      <c r="AW49">
        <v>2</v>
      </c>
      <c r="AX49">
        <v>39682622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Y49*Source!I28</f>
        <v>13.7256</v>
      </c>
      <c r="CY49">
        <f t="shared" si="10"/>
        <v>193.62</v>
      </c>
      <c r="CZ49">
        <f t="shared" si="11"/>
        <v>28.6</v>
      </c>
      <c r="DA49">
        <f t="shared" si="12"/>
        <v>6.77</v>
      </c>
      <c r="DB49">
        <f t="shared" si="13"/>
        <v>233.66</v>
      </c>
      <c r="DC49">
        <f t="shared" si="14"/>
        <v>0</v>
      </c>
    </row>
    <row r="50" spans="1:107" x14ac:dyDescent="0.2">
      <c r="A50">
        <f>ROW(Source!A28)</f>
        <v>28</v>
      </c>
      <c r="B50">
        <v>39682553</v>
      </c>
      <c r="C50">
        <v>39682610</v>
      </c>
      <c r="D50">
        <v>36851945</v>
      </c>
      <c r="E50">
        <v>1</v>
      </c>
      <c r="F50">
        <v>1</v>
      </c>
      <c r="G50">
        <v>1</v>
      </c>
      <c r="H50">
        <v>3</v>
      </c>
      <c r="I50" t="s">
        <v>419</v>
      </c>
      <c r="J50" t="s">
        <v>420</v>
      </c>
      <c r="K50" t="s">
        <v>421</v>
      </c>
      <c r="L50">
        <v>1358</v>
      </c>
      <c r="N50">
        <v>1010</v>
      </c>
      <c r="O50" t="s">
        <v>422</v>
      </c>
      <c r="P50" t="s">
        <v>422</v>
      </c>
      <c r="Q50">
        <v>10</v>
      </c>
      <c r="W50">
        <v>0</v>
      </c>
      <c r="X50">
        <v>1386890308</v>
      </c>
      <c r="Y50">
        <v>0.1</v>
      </c>
      <c r="AA50">
        <v>264.02999999999997</v>
      </c>
      <c r="AB50">
        <v>0</v>
      </c>
      <c r="AC50">
        <v>0</v>
      </c>
      <c r="AD50">
        <v>0</v>
      </c>
      <c r="AE50">
        <v>39</v>
      </c>
      <c r="AF50">
        <v>0</v>
      </c>
      <c r="AG50">
        <v>0</v>
      </c>
      <c r="AH50">
        <v>0</v>
      </c>
      <c r="AI50">
        <v>6.77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0.1</v>
      </c>
      <c r="AU50" t="s">
        <v>3</v>
      </c>
      <c r="AV50">
        <v>0</v>
      </c>
      <c r="AW50">
        <v>2</v>
      </c>
      <c r="AX50">
        <v>39682623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Y50*Source!I28</f>
        <v>0.16800000000000001</v>
      </c>
      <c r="CY50">
        <f t="shared" si="10"/>
        <v>264.02999999999997</v>
      </c>
      <c r="CZ50">
        <f t="shared" si="11"/>
        <v>39</v>
      </c>
      <c r="DA50">
        <f t="shared" si="12"/>
        <v>6.77</v>
      </c>
      <c r="DB50">
        <f t="shared" si="13"/>
        <v>3.9</v>
      </c>
      <c r="DC50">
        <f t="shared" si="14"/>
        <v>0</v>
      </c>
    </row>
    <row r="51" spans="1:107" x14ac:dyDescent="0.2">
      <c r="A51">
        <f>ROW(Source!A28)</f>
        <v>28</v>
      </c>
      <c r="B51">
        <v>39682553</v>
      </c>
      <c r="C51">
        <v>39682610</v>
      </c>
      <c r="D51">
        <v>36799065</v>
      </c>
      <c r="E51">
        <v>17</v>
      </c>
      <c r="F51">
        <v>1</v>
      </c>
      <c r="G51">
        <v>1</v>
      </c>
      <c r="H51">
        <v>3</v>
      </c>
      <c r="I51" t="s">
        <v>404</v>
      </c>
      <c r="J51" t="s">
        <v>3</v>
      </c>
      <c r="K51" t="s">
        <v>405</v>
      </c>
      <c r="L51">
        <v>1374</v>
      </c>
      <c r="N51">
        <v>1013</v>
      </c>
      <c r="O51" t="s">
        <v>406</v>
      </c>
      <c r="P51" t="s">
        <v>406</v>
      </c>
      <c r="Q51">
        <v>1</v>
      </c>
      <c r="W51">
        <v>0</v>
      </c>
      <c r="X51">
        <v>-1731369543</v>
      </c>
      <c r="Y51">
        <v>4.7</v>
      </c>
      <c r="AA51">
        <v>1</v>
      </c>
      <c r="AB51">
        <v>0</v>
      </c>
      <c r="AC51">
        <v>0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4.7</v>
      </c>
      <c r="AU51" t="s">
        <v>3</v>
      </c>
      <c r="AV51">
        <v>0</v>
      </c>
      <c r="AW51">
        <v>2</v>
      </c>
      <c r="AX51">
        <v>39682624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Y51*Source!I28</f>
        <v>7.8959999999999999</v>
      </c>
      <c r="CY51">
        <f t="shared" si="10"/>
        <v>1</v>
      </c>
      <c r="CZ51">
        <f t="shared" si="11"/>
        <v>1</v>
      </c>
      <c r="DA51">
        <f t="shared" si="12"/>
        <v>1</v>
      </c>
      <c r="DB51">
        <f t="shared" si="13"/>
        <v>4.7</v>
      </c>
      <c r="DC51">
        <f t="shared" si="14"/>
        <v>0</v>
      </c>
    </row>
    <row r="52" spans="1:107" x14ac:dyDescent="0.2">
      <c r="A52">
        <f>ROW(Source!A28)</f>
        <v>28</v>
      </c>
      <c r="B52">
        <v>39682553</v>
      </c>
      <c r="C52">
        <v>39682610</v>
      </c>
      <c r="D52">
        <v>0</v>
      </c>
      <c r="E52">
        <v>0</v>
      </c>
      <c r="F52">
        <v>1</v>
      </c>
      <c r="G52">
        <v>1</v>
      </c>
      <c r="H52">
        <v>3</v>
      </c>
      <c r="I52" t="s">
        <v>52</v>
      </c>
      <c r="J52" t="s">
        <v>3</v>
      </c>
      <c r="K52" t="s">
        <v>53</v>
      </c>
      <c r="L52">
        <v>1377</v>
      </c>
      <c r="N52">
        <v>1013</v>
      </c>
      <c r="O52" t="s">
        <v>54</v>
      </c>
      <c r="P52" t="s">
        <v>54</v>
      </c>
      <c r="Q52">
        <v>1</v>
      </c>
      <c r="W52">
        <v>0</v>
      </c>
      <c r="X52">
        <v>-256450257</v>
      </c>
      <c r="Y52">
        <v>1.1904760000000001</v>
      </c>
      <c r="AA52">
        <v>482469.56</v>
      </c>
      <c r="AB52">
        <v>0</v>
      </c>
      <c r="AC52">
        <v>0</v>
      </c>
      <c r="AD52">
        <v>0</v>
      </c>
      <c r="AE52">
        <v>131105.85999999999</v>
      </c>
      <c r="AF52">
        <v>0</v>
      </c>
      <c r="AG52">
        <v>0</v>
      </c>
      <c r="AH52">
        <v>0</v>
      </c>
      <c r="AI52">
        <v>3.68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3</v>
      </c>
      <c r="AT52">
        <v>1.1904760000000001</v>
      </c>
      <c r="AU52" t="s">
        <v>3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Y52*Source!I28</f>
        <v>1.9999996800000002</v>
      </c>
      <c r="CY52">
        <f t="shared" si="10"/>
        <v>482469.56</v>
      </c>
      <c r="CZ52">
        <f t="shared" si="11"/>
        <v>131105.85999999999</v>
      </c>
      <c r="DA52">
        <f t="shared" si="12"/>
        <v>3.68</v>
      </c>
      <c r="DB52">
        <f t="shared" si="13"/>
        <v>156078.38</v>
      </c>
      <c r="DC52">
        <f t="shared" si="14"/>
        <v>0</v>
      </c>
    </row>
    <row r="53" spans="1:107" x14ac:dyDescent="0.2">
      <c r="A53">
        <f>ROW(Source!A30)</f>
        <v>30</v>
      </c>
      <c r="B53">
        <v>39682553</v>
      </c>
      <c r="C53">
        <v>39682625</v>
      </c>
      <c r="D53">
        <v>37080781</v>
      </c>
      <c r="E53">
        <v>1</v>
      </c>
      <c r="F53">
        <v>1</v>
      </c>
      <c r="G53">
        <v>1</v>
      </c>
      <c r="H53">
        <v>1</v>
      </c>
      <c r="I53" t="s">
        <v>423</v>
      </c>
      <c r="J53" t="s">
        <v>3</v>
      </c>
      <c r="K53" t="s">
        <v>424</v>
      </c>
      <c r="L53">
        <v>1191</v>
      </c>
      <c r="N53">
        <v>1013</v>
      </c>
      <c r="O53" t="s">
        <v>369</v>
      </c>
      <c r="P53" t="s">
        <v>369</v>
      </c>
      <c r="Q53">
        <v>1</v>
      </c>
      <c r="W53">
        <v>0</v>
      </c>
      <c r="X53">
        <v>912892513</v>
      </c>
      <c r="Y53">
        <v>3.1320000000000001</v>
      </c>
      <c r="AA53">
        <v>0</v>
      </c>
      <c r="AB53">
        <v>0</v>
      </c>
      <c r="AC53">
        <v>0</v>
      </c>
      <c r="AD53">
        <v>67.16</v>
      </c>
      <c r="AE53">
        <v>0</v>
      </c>
      <c r="AF53">
        <v>0</v>
      </c>
      <c r="AG53">
        <v>0</v>
      </c>
      <c r="AH53">
        <v>9.92</v>
      </c>
      <c r="AI53">
        <v>1</v>
      </c>
      <c r="AJ53">
        <v>1</v>
      </c>
      <c r="AK53">
        <v>1</v>
      </c>
      <c r="AL53">
        <v>6.77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2.3199999999999998</v>
      </c>
      <c r="AU53" t="s">
        <v>49</v>
      </c>
      <c r="AV53">
        <v>1</v>
      </c>
      <c r="AW53">
        <v>2</v>
      </c>
      <c r="AX53">
        <v>39682626</v>
      </c>
      <c r="AY53">
        <v>1</v>
      </c>
      <c r="AZ53">
        <v>0</v>
      </c>
      <c r="BA53">
        <v>52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Y53*Source!I30</f>
        <v>3.1320000000000001</v>
      </c>
      <c r="CY53">
        <f>AD53</f>
        <v>67.16</v>
      </c>
      <c r="CZ53">
        <f>AH53</f>
        <v>9.92</v>
      </c>
      <c r="DA53">
        <f>AL53</f>
        <v>6.77</v>
      </c>
      <c r="DB53">
        <f>ROUND((ROUND(AT53*CZ53,2)*1.35),2)</f>
        <v>31.06</v>
      </c>
      <c r="DC53">
        <f>ROUND((ROUND(AT53*AG53,2)*1.35),2)</f>
        <v>0</v>
      </c>
    </row>
    <row r="54" spans="1:107" x14ac:dyDescent="0.2">
      <c r="A54">
        <f>ROW(Source!A30)</f>
        <v>30</v>
      </c>
      <c r="B54">
        <v>39682553</v>
      </c>
      <c r="C54">
        <v>39682625</v>
      </c>
      <c r="D54">
        <v>37064876</v>
      </c>
      <c r="E54">
        <v>1</v>
      </c>
      <c r="F54">
        <v>1</v>
      </c>
      <c r="G54">
        <v>1</v>
      </c>
      <c r="H54">
        <v>1</v>
      </c>
      <c r="I54" t="s">
        <v>370</v>
      </c>
      <c r="J54" t="s">
        <v>3</v>
      </c>
      <c r="K54" t="s">
        <v>371</v>
      </c>
      <c r="L54">
        <v>1191</v>
      </c>
      <c r="N54">
        <v>1013</v>
      </c>
      <c r="O54" t="s">
        <v>369</v>
      </c>
      <c r="P54" t="s">
        <v>369</v>
      </c>
      <c r="Q54">
        <v>1</v>
      </c>
      <c r="W54">
        <v>0</v>
      </c>
      <c r="X54">
        <v>-1417349443</v>
      </c>
      <c r="Y54">
        <v>0.2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6.77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</v>
      </c>
      <c r="AU54" t="s">
        <v>3</v>
      </c>
      <c r="AV54">
        <v>2</v>
      </c>
      <c r="AW54">
        <v>2</v>
      </c>
      <c r="AX54">
        <v>39682627</v>
      </c>
      <c r="AY54">
        <v>1</v>
      </c>
      <c r="AZ54">
        <v>2048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Y54*Source!I30</f>
        <v>0.2</v>
      </c>
      <c r="CY54">
        <f>AD54</f>
        <v>0</v>
      </c>
      <c r="CZ54">
        <f>AH54</f>
        <v>0</v>
      </c>
      <c r="DA54">
        <f>AL54</f>
        <v>1</v>
      </c>
      <c r="DB54">
        <f>ROUND(ROUND(AT54*CZ54,2),2)</f>
        <v>0</v>
      </c>
      <c r="DC54">
        <f>ROUND(ROUND(AT54*AG54,2),2)</f>
        <v>0</v>
      </c>
    </row>
    <row r="55" spans="1:107" x14ac:dyDescent="0.2">
      <c r="A55">
        <f>ROW(Source!A30)</f>
        <v>30</v>
      </c>
      <c r="B55">
        <v>39682553</v>
      </c>
      <c r="C55">
        <v>39682625</v>
      </c>
      <c r="D55">
        <v>36882159</v>
      </c>
      <c r="E55">
        <v>1</v>
      </c>
      <c r="F55">
        <v>1</v>
      </c>
      <c r="G55">
        <v>1</v>
      </c>
      <c r="H55">
        <v>2</v>
      </c>
      <c r="I55" t="s">
        <v>372</v>
      </c>
      <c r="J55" t="s">
        <v>373</v>
      </c>
      <c r="K55" t="s">
        <v>374</v>
      </c>
      <c r="L55">
        <v>1368</v>
      </c>
      <c r="N55">
        <v>1011</v>
      </c>
      <c r="O55" t="s">
        <v>375</v>
      </c>
      <c r="P55" t="s">
        <v>375</v>
      </c>
      <c r="Q55">
        <v>1</v>
      </c>
      <c r="W55">
        <v>0</v>
      </c>
      <c r="X55">
        <v>-1718674368</v>
      </c>
      <c r="Y55">
        <v>0.13500000000000001</v>
      </c>
      <c r="AA55">
        <v>0</v>
      </c>
      <c r="AB55">
        <v>758.17</v>
      </c>
      <c r="AC55">
        <v>13.5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6.77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0.1</v>
      </c>
      <c r="AU55" t="s">
        <v>49</v>
      </c>
      <c r="AV55">
        <v>0</v>
      </c>
      <c r="AW55">
        <v>2</v>
      </c>
      <c r="AX55">
        <v>39682628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Y55*Source!I30</f>
        <v>0.13500000000000001</v>
      </c>
      <c r="CY55">
        <f>AB55</f>
        <v>758.17</v>
      </c>
      <c r="CZ55">
        <f>AF55</f>
        <v>111.99</v>
      </c>
      <c r="DA55">
        <f>AJ55</f>
        <v>6.77</v>
      </c>
      <c r="DB55">
        <f>ROUND((ROUND(AT55*CZ55,2)*1.35),2)</f>
        <v>15.12</v>
      </c>
      <c r="DC55">
        <f>ROUND((ROUND(AT55*AG55,2)*1.35),2)</f>
        <v>1.82</v>
      </c>
    </row>
    <row r="56" spans="1:107" x14ac:dyDescent="0.2">
      <c r="A56">
        <f>ROW(Source!A30)</f>
        <v>30</v>
      </c>
      <c r="B56">
        <v>39682553</v>
      </c>
      <c r="C56">
        <v>39682625</v>
      </c>
      <c r="D56">
        <v>36883554</v>
      </c>
      <c r="E56">
        <v>1</v>
      </c>
      <c r="F56">
        <v>1</v>
      </c>
      <c r="G56">
        <v>1</v>
      </c>
      <c r="H56">
        <v>2</v>
      </c>
      <c r="I56" t="s">
        <v>376</v>
      </c>
      <c r="J56" t="s">
        <v>377</v>
      </c>
      <c r="K56" t="s">
        <v>378</v>
      </c>
      <c r="L56">
        <v>1368</v>
      </c>
      <c r="N56">
        <v>1011</v>
      </c>
      <c r="O56" t="s">
        <v>375</v>
      </c>
      <c r="P56" t="s">
        <v>375</v>
      </c>
      <c r="Q56">
        <v>1</v>
      </c>
      <c r="W56">
        <v>0</v>
      </c>
      <c r="X56">
        <v>1372534845</v>
      </c>
      <c r="Y56">
        <v>0.13500000000000001</v>
      </c>
      <c r="AA56">
        <v>0</v>
      </c>
      <c r="AB56">
        <v>444.86</v>
      </c>
      <c r="AC56">
        <v>11.6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6.77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0.1</v>
      </c>
      <c r="AU56" t="s">
        <v>49</v>
      </c>
      <c r="AV56">
        <v>0</v>
      </c>
      <c r="AW56">
        <v>2</v>
      </c>
      <c r="AX56">
        <v>39682629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Y56*Source!I30</f>
        <v>0.13500000000000001</v>
      </c>
      <c r="CY56">
        <f>AB56</f>
        <v>444.86</v>
      </c>
      <c r="CZ56">
        <f>AF56</f>
        <v>65.709999999999994</v>
      </c>
      <c r="DA56">
        <f>AJ56</f>
        <v>6.77</v>
      </c>
      <c r="DB56">
        <f>ROUND((ROUND(AT56*CZ56,2)*1.35),2)</f>
        <v>8.8699999999999992</v>
      </c>
      <c r="DC56">
        <f>ROUND((ROUND(AT56*AG56,2)*1.35),2)</f>
        <v>1.57</v>
      </c>
    </row>
    <row r="57" spans="1:107" x14ac:dyDescent="0.2">
      <c r="A57">
        <f>ROW(Source!A30)</f>
        <v>30</v>
      </c>
      <c r="B57">
        <v>39682553</v>
      </c>
      <c r="C57">
        <v>39682625</v>
      </c>
      <c r="D57">
        <v>36883858</v>
      </c>
      <c r="E57">
        <v>1</v>
      </c>
      <c r="F57">
        <v>1</v>
      </c>
      <c r="G57">
        <v>1</v>
      </c>
      <c r="H57">
        <v>2</v>
      </c>
      <c r="I57" t="s">
        <v>407</v>
      </c>
      <c r="J57" t="s">
        <v>408</v>
      </c>
      <c r="K57" t="s">
        <v>409</v>
      </c>
      <c r="L57">
        <v>1368</v>
      </c>
      <c r="N57">
        <v>1011</v>
      </c>
      <c r="O57" t="s">
        <v>375</v>
      </c>
      <c r="P57" t="s">
        <v>375</v>
      </c>
      <c r="Q57">
        <v>1</v>
      </c>
      <c r="W57">
        <v>0</v>
      </c>
      <c r="X57">
        <v>-353815937</v>
      </c>
      <c r="Y57">
        <v>1.0395000000000001</v>
      </c>
      <c r="AA57">
        <v>0</v>
      </c>
      <c r="AB57">
        <v>54.84</v>
      </c>
      <c r="AC57">
        <v>0</v>
      </c>
      <c r="AD57">
        <v>0</v>
      </c>
      <c r="AE57">
        <v>0</v>
      </c>
      <c r="AF57">
        <v>8.1</v>
      </c>
      <c r="AG57">
        <v>0</v>
      </c>
      <c r="AH57">
        <v>0</v>
      </c>
      <c r="AI57">
        <v>1</v>
      </c>
      <c r="AJ57">
        <v>6.77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0.77</v>
      </c>
      <c r="AU57" t="s">
        <v>49</v>
      </c>
      <c r="AV57">
        <v>0</v>
      </c>
      <c r="AW57">
        <v>2</v>
      </c>
      <c r="AX57">
        <v>39682630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Y57*Source!I30</f>
        <v>1.0395000000000001</v>
      </c>
      <c r="CY57">
        <f>AB57</f>
        <v>54.84</v>
      </c>
      <c r="CZ57">
        <f>AF57</f>
        <v>8.1</v>
      </c>
      <c r="DA57">
        <f>AJ57</f>
        <v>6.77</v>
      </c>
      <c r="DB57">
        <f>ROUND((ROUND(AT57*CZ57,2)*1.35),2)</f>
        <v>8.42</v>
      </c>
      <c r="DC57">
        <f>ROUND((ROUND(AT57*AG57,2)*1.35),2)</f>
        <v>0</v>
      </c>
    </row>
    <row r="58" spans="1:107" x14ac:dyDescent="0.2">
      <c r="A58">
        <f>ROW(Source!A30)</f>
        <v>30</v>
      </c>
      <c r="B58">
        <v>39682553</v>
      </c>
      <c r="C58">
        <v>39682625</v>
      </c>
      <c r="D58">
        <v>36803258</v>
      </c>
      <c r="E58">
        <v>1</v>
      </c>
      <c r="F58">
        <v>1</v>
      </c>
      <c r="G58">
        <v>1</v>
      </c>
      <c r="H58">
        <v>3</v>
      </c>
      <c r="I58" t="s">
        <v>410</v>
      </c>
      <c r="J58" t="s">
        <v>411</v>
      </c>
      <c r="K58" t="s">
        <v>412</v>
      </c>
      <c r="L58">
        <v>1346</v>
      </c>
      <c r="N58">
        <v>1009</v>
      </c>
      <c r="O58" t="s">
        <v>385</v>
      </c>
      <c r="P58" t="s">
        <v>385</v>
      </c>
      <c r="Q58">
        <v>1</v>
      </c>
      <c r="W58">
        <v>0</v>
      </c>
      <c r="X58">
        <v>586013393</v>
      </c>
      <c r="Y58">
        <v>0.15</v>
      </c>
      <c r="AA58">
        <v>71.56</v>
      </c>
      <c r="AB58">
        <v>0</v>
      </c>
      <c r="AC58">
        <v>0</v>
      </c>
      <c r="AD58">
        <v>0</v>
      </c>
      <c r="AE58">
        <v>10.57</v>
      </c>
      <c r="AF58">
        <v>0</v>
      </c>
      <c r="AG58">
        <v>0</v>
      </c>
      <c r="AH58">
        <v>0</v>
      </c>
      <c r="AI58">
        <v>6.77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0.15</v>
      </c>
      <c r="AU58" t="s">
        <v>3</v>
      </c>
      <c r="AV58">
        <v>0</v>
      </c>
      <c r="AW58">
        <v>2</v>
      </c>
      <c r="AX58">
        <v>39682631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Y58*Source!I30</f>
        <v>0.15</v>
      </c>
      <c r="CY58">
        <f t="shared" ref="CY58:CY63" si="15">AA58</f>
        <v>71.56</v>
      </c>
      <c r="CZ58">
        <f t="shared" ref="CZ58:CZ63" si="16">AE58</f>
        <v>10.57</v>
      </c>
      <c r="DA58">
        <f t="shared" ref="DA58:DA63" si="17">AI58</f>
        <v>6.77</v>
      </c>
      <c r="DB58">
        <f t="shared" ref="DB58:DB63" si="18">ROUND(ROUND(AT58*CZ58,2),2)</f>
        <v>1.59</v>
      </c>
      <c r="DC58">
        <f t="shared" ref="DC58:DC63" si="19">ROUND(ROUND(AT58*AG58,2),2)</f>
        <v>0</v>
      </c>
    </row>
    <row r="59" spans="1:107" x14ac:dyDescent="0.2">
      <c r="A59">
        <f>ROW(Source!A30)</f>
        <v>30</v>
      </c>
      <c r="B59">
        <v>39682553</v>
      </c>
      <c r="C59">
        <v>39682625</v>
      </c>
      <c r="D59">
        <v>36804448</v>
      </c>
      <c r="E59">
        <v>1</v>
      </c>
      <c r="F59">
        <v>1</v>
      </c>
      <c r="G59">
        <v>1</v>
      </c>
      <c r="H59">
        <v>3</v>
      </c>
      <c r="I59" t="s">
        <v>392</v>
      </c>
      <c r="J59" t="s">
        <v>393</v>
      </c>
      <c r="K59" t="s">
        <v>394</v>
      </c>
      <c r="L59">
        <v>1346</v>
      </c>
      <c r="N59">
        <v>1009</v>
      </c>
      <c r="O59" t="s">
        <v>385</v>
      </c>
      <c r="P59" t="s">
        <v>385</v>
      </c>
      <c r="Q59">
        <v>1</v>
      </c>
      <c r="W59">
        <v>0</v>
      </c>
      <c r="X59">
        <v>103900845</v>
      </c>
      <c r="Y59">
        <v>0.17</v>
      </c>
      <c r="AA59">
        <v>61.2</v>
      </c>
      <c r="AB59">
        <v>0</v>
      </c>
      <c r="AC59">
        <v>0</v>
      </c>
      <c r="AD59">
        <v>0</v>
      </c>
      <c r="AE59">
        <v>9.0399999999999991</v>
      </c>
      <c r="AF59">
        <v>0</v>
      </c>
      <c r="AG59">
        <v>0</v>
      </c>
      <c r="AH59">
        <v>0</v>
      </c>
      <c r="AI59">
        <v>6.77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0.17</v>
      </c>
      <c r="AU59" t="s">
        <v>3</v>
      </c>
      <c r="AV59">
        <v>0</v>
      </c>
      <c r="AW59">
        <v>2</v>
      </c>
      <c r="AX59">
        <v>39682632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Y59*Source!I30</f>
        <v>0.17</v>
      </c>
      <c r="CY59">
        <f t="shared" si="15"/>
        <v>61.2</v>
      </c>
      <c r="CZ59">
        <f t="shared" si="16"/>
        <v>9.0399999999999991</v>
      </c>
      <c r="DA59">
        <f t="shared" si="17"/>
        <v>6.77</v>
      </c>
      <c r="DB59">
        <f t="shared" si="18"/>
        <v>1.54</v>
      </c>
      <c r="DC59">
        <f t="shared" si="19"/>
        <v>0</v>
      </c>
    </row>
    <row r="60" spans="1:107" x14ac:dyDescent="0.2">
      <c r="A60">
        <f>ROW(Source!A30)</f>
        <v>30</v>
      </c>
      <c r="B60">
        <v>39682553</v>
      </c>
      <c r="C60">
        <v>39682625</v>
      </c>
      <c r="D60">
        <v>36823140</v>
      </c>
      <c r="E60">
        <v>1</v>
      </c>
      <c r="F60">
        <v>1</v>
      </c>
      <c r="G60">
        <v>1</v>
      </c>
      <c r="H60">
        <v>3</v>
      </c>
      <c r="I60" t="s">
        <v>416</v>
      </c>
      <c r="J60" t="s">
        <v>417</v>
      </c>
      <c r="K60" t="s">
        <v>418</v>
      </c>
      <c r="L60">
        <v>1348</v>
      </c>
      <c r="N60">
        <v>1009</v>
      </c>
      <c r="O60" t="s">
        <v>122</v>
      </c>
      <c r="P60" t="s">
        <v>122</v>
      </c>
      <c r="Q60">
        <v>1000</v>
      </c>
      <c r="W60">
        <v>0</v>
      </c>
      <c r="X60">
        <v>426000481</v>
      </c>
      <c r="Y60">
        <v>1.4999999999999999E-2</v>
      </c>
      <c r="AA60">
        <v>77855</v>
      </c>
      <c r="AB60">
        <v>0</v>
      </c>
      <c r="AC60">
        <v>0</v>
      </c>
      <c r="AD60">
        <v>0</v>
      </c>
      <c r="AE60">
        <v>11500</v>
      </c>
      <c r="AF60">
        <v>0</v>
      </c>
      <c r="AG60">
        <v>0</v>
      </c>
      <c r="AH60">
        <v>0</v>
      </c>
      <c r="AI60">
        <v>6.77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1.4999999999999999E-2</v>
      </c>
      <c r="AU60" t="s">
        <v>3</v>
      </c>
      <c r="AV60">
        <v>0</v>
      </c>
      <c r="AW60">
        <v>2</v>
      </c>
      <c r="AX60">
        <v>39682633</v>
      </c>
      <c r="AY60">
        <v>1</v>
      </c>
      <c r="AZ60">
        <v>0</v>
      </c>
      <c r="BA60">
        <v>59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Y60*Source!I30</f>
        <v>1.4999999999999999E-2</v>
      </c>
      <c r="CY60">
        <f t="shared" si="15"/>
        <v>77855</v>
      </c>
      <c r="CZ60">
        <f t="shared" si="16"/>
        <v>11500</v>
      </c>
      <c r="DA60">
        <f t="shared" si="17"/>
        <v>6.77</v>
      </c>
      <c r="DB60">
        <f t="shared" si="18"/>
        <v>172.5</v>
      </c>
      <c r="DC60">
        <f t="shared" si="19"/>
        <v>0</v>
      </c>
    </row>
    <row r="61" spans="1:107" x14ac:dyDescent="0.2">
      <c r="A61">
        <f>ROW(Source!A30)</f>
        <v>30</v>
      </c>
      <c r="B61">
        <v>39682553</v>
      </c>
      <c r="C61">
        <v>39682625</v>
      </c>
      <c r="D61">
        <v>36838317</v>
      </c>
      <c r="E61">
        <v>1</v>
      </c>
      <c r="F61">
        <v>1</v>
      </c>
      <c r="G61">
        <v>1</v>
      </c>
      <c r="H61">
        <v>3</v>
      </c>
      <c r="I61" t="s">
        <v>398</v>
      </c>
      <c r="J61" t="s">
        <v>399</v>
      </c>
      <c r="K61" t="s">
        <v>400</v>
      </c>
      <c r="L61">
        <v>1346</v>
      </c>
      <c r="N61">
        <v>1009</v>
      </c>
      <c r="O61" t="s">
        <v>385</v>
      </c>
      <c r="P61" t="s">
        <v>385</v>
      </c>
      <c r="Q61">
        <v>1</v>
      </c>
      <c r="W61">
        <v>0</v>
      </c>
      <c r="X61">
        <v>210558753</v>
      </c>
      <c r="Y61">
        <v>0.03</v>
      </c>
      <c r="AA61">
        <v>193.62</v>
      </c>
      <c r="AB61">
        <v>0</v>
      </c>
      <c r="AC61">
        <v>0</v>
      </c>
      <c r="AD61">
        <v>0</v>
      </c>
      <c r="AE61">
        <v>28.6</v>
      </c>
      <c r="AF61">
        <v>0</v>
      </c>
      <c r="AG61">
        <v>0</v>
      </c>
      <c r="AH61">
        <v>0</v>
      </c>
      <c r="AI61">
        <v>6.77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0.03</v>
      </c>
      <c r="AU61" t="s">
        <v>3</v>
      </c>
      <c r="AV61">
        <v>0</v>
      </c>
      <c r="AW61">
        <v>2</v>
      </c>
      <c r="AX61">
        <v>39682634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Y61*Source!I30</f>
        <v>0.03</v>
      </c>
      <c r="CY61">
        <f t="shared" si="15"/>
        <v>193.62</v>
      </c>
      <c r="CZ61">
        <f t="shared" si="16"/>
        <v>28.6</v>
      </c>
      <c r="DA61">
        <f t="shared" si="17"/>
        <v>6.77</v>
      </c>
      <c r="DB61">
        <f t="shared" si="18"/>
        <v>0.86</v>
      </c>
      <c r="DC61">
        <f t="shared" si="19"/>
        <v>0</v>
      </c>
    </row>
    <row r="62" spans="1:107" x14ac:dyDescent="0.2">
      <c r="A62">
        <f>ROW(Source!A30)</f>
        <v>30</v>
      </c>
      <c r="B62">
        <v>39682553</v>
      </c>
      <c r="C62">
        <v>39682625</v>
      </c>
      <c r="D62">
        <v>36799065</v>
      </c>
      <c r="E62">
        <v>17</v>
      </c>
      <c r="F62">
        <v>1</v>
      </c>
      <c r="G62">
        <v>1</v>
      </c>
      <c r="H62">
        <v>3</v>
      </c>
      <c r="I62" t="s">
        <v>404</v>
      </c>
      <c r="J62" t="s">
        <v>3</v>
      </c>
      <c r="K62" t="s">
        <v>405</v>
      </c>
      <c r="L62">
        <v>1374</v>
      </c>
      <c r="N62">
        <v>1013</v>
      </c>
      <c r="O62" t="s">
        <v>406</v>
      </c>
      <c r="P62" t="s">
        <v>406</v>
      </c>
      <c r="Q62">
        <v>1</v>
      </c>
      <c r="W62">
        <v>0</v>
      </c>
      <c r="X62">
        <v>-1731369543</v>
      </c>
      <c r="Y62">
        <v>0.46</v>
      </c>
      <c r="AA62">
        <v>1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0.46</v>
      </c>
      <c r="AU62" t="s">
        <v>3</v>
      </c>
      <c r="AV62">
        <v>0</v>
      </c>
      <c r="AW62">
        <v>2</v>
      </c>
      <c r="AX62">
        <v>39682635</v>
      </c>
      <c r="AY62">
        <v>1</v>
      </c>
      <c r="AZ62">
        <v>0</v>
      </c>
      <c r="BA62">
        <v>61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Y62*Source!I30</f>
        <v>0.46</v>
      </c>
      <c r="CY62">
        <f t="shared" si="15"/>
        <v>1</v>
      </c>
      <c r="CZ62">
        <f t="shared" si="16"/>
        <v>1</v>
      </c>
      <c r="DA62">
        <f t="shared" si="17"/>
        <v>1</v>
      </c>
      <c r="DB62">
        <f t="shared" si="18"/>
        <v>0.46</v>
      </c>
      <c r="DC62">
        <f t="shared" si="19"/>
        <v>0</v>
      </c>
    </row>
    <row r="63" spans="1:107" x14ac:dyDescent="0.2">
      <c r="A63">
        <f>ROW(Source!A30)</f>
        <v>30</v>
      </c>
      <c r="B63">
        <v>39682553</v>
      </c>
      <c r="C63">
        <v>39682625</v>
      </c>
      <c r="D63">
        <v>0</v>
      </c>
      <c r="E63">
        <v>0</v>
      </c>
      <c r="F63">
        <v>1</v>
      </c>
      <c r="G63">
        <v>1</v>
      </c>
      <c r="H63">
        <v>3</v>
      </c>
      <c r="I63" t="s">
        <v>64</v>
      </c>
      <c r="J63" t="s">
        <v>3</v>
      </c>
      <c r="K63" t="s">
        <v>65</v>
      </c>
      <c r="L63">
        <v>1371</v>
      </c>
      <c r="N63">
        <v>1013</v>
      </c>
      <c r="O63" t="s">
        <v>15</v>
      </c>
      <c r="P63" t="s">
        <v>15</v>
      </c>
      <c r="Q63">
        <v>1</v>
      </c>
      <c r="W63">
        <v>0</v>
      </c>
      <c r="X63">
        <v>1278923493</v>
      </c>
      <c r="Y63">
        <v>1</v>
      </c>
      <c r="AA63">
        <v>4358.41</v>
      </c>
      <c r="AB63">
        <v>0</v>
      </c>
      <c r="AC63">
        <v>0</v>
      </c>
      <c r="AD63">
        <v>0</v>
      </c>
      <c r="AE63">
        <v>1184.3499999999999</v>
      </c>
      <c r="AF63">
        <v>0</v>
      </c>
      <c r="AG63">
        <v>0</v>
      </c>
      <c r="AH63">
        <v>0</v>
      </c>
      <c r="AI63">
        <v>3.68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3</v>
      </c>
      <c r="AT63">
        <v>1</v>
      </c>
      <c r="AU63" t="s">
        <v>3</v>
      </c>
      <c r="AV63">
        <v>0</v>
      </c>
      <c r="AW63">
        <v>1</v>
      </c>
      <c r="AX63">
        <v>-1</v>
      </c>
      <c r="AY63">
        <v>0</v>
      </c>
      <c r="AZ63">
        <v>0</v>
      </c>
      <c r="BA63" t="s">
        <v>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Y63*Source!I30</f>
        <v>1</v>
      </c>
      <c r="CY63">
        <f t="shared" si="15"/>
        <v>4358.41</v>
      </c>
      <c r="CZ63">
        <f t="shared" si="16"/>
        <v>1184.3499999999999</v>
      </c>
      <c r="DA63">
        <f t="shared" si="17"/>
        <v>3.68</v>
      </c>
      <c r="DB63">
        <f t="shared" si="18"/>
        <v>1184.3499999999999</v>
      </c>
      <c r="DC63">
        <f t="shared" si="19"/>
        <v>0</v>
      </c>
    </row>
    <row r="64" spans="1:107" x14ac:dyDescent="0.2">
      <c r="A64">
        <f>ROW(Source!A32)</f>
        <v>32</v>
      </c>
      <c r="B64">
        <v>39682553</v>
      </c>
      <c r="C64">
        <v>39682644</v>
      </c>
      <c r="D64">
        <v>37113247</v>
      </c>
      <c r="E64">
        <v>1</v>
      </c>
      <c r="F64">
        <v>1</v>
      </c>
      <c r="G64">
        <v>1</v>
      </c>
      <c r="H64">
        <v>1</v>
      </c>
      <c r="I64" t="s">
        <v>445</v>
      </c>
      <c r="J64" t="s">
        <v>3</v>
      </c>
      <c r="K64" t="s">
        <v>446</v>
      </c>
      <c r="L64">
        <v>1191</v>
      </c>
      <c r="N64">
        <v>1013</v>
      </c>
      <c r="O64" t="s">
        <v>369</v>
      </c>
      <c r="P64" t="s">
        <v>369</v>
      </c>
      <c r="Q64">
        <v>1</v>
      </c>
      <c r="W64">
        <v>0</v>
      </c>
      <c r="X64">
        <v>1446053411</v>
      </c>
      <c r="Y64">
        <v>31.32</v>
      </c>
      <c r="AA64">
        <v>0</v>
      </c>
      <c r="AB64">
        <v>0</v>
      </c>
      <c r="AC64">
        <v>0</v>
      </c>
      <c r="AD64">
        <v>75.08</v>
      </c>
      <c r="AE64">
        <v>0</v>
      </c>
      <c r="AF64">
        <v>0</v>
      </c>
      <c r="AG64">
        <v>0</v>
      </c>
      <c r="AH64">
        <v>11.09</v>
      </c>
      <c r="AI64">
        <v>1</v>
      </c>
      <c r="AJ64">
        <v>1</v>
      </c>
      <c r="AK64">
        <v>1</v>
      </c>
      <c r="AL64">
        <v>6.77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23.2</v>
      </c>
      <c r="AU64" t="s">
        <v>49</v>
      </c>
      <c r="AV64">
        <v>1</v>
      </c>
      <c r="AW64">
        <v>2</v>
      </c>
      <c r="AX64">
        <v>39682645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Y64*Source!I32</f>
        <v>1.5660000000000001</v>
      </c>
      <c r="CY64">
        <f>AD64</f>
        <v>75.08</v>
      </c>
      <c r="CZ64">
        <f>AH64</f>
        <v>11.09</v>
      </c>
      <c r="DA64">
        <f>AL64</f>
        <v>6.77</v>
      </c>
      <c r="DB64">
        <f>ROUND((ROUND(AT64*CZ64,2)*1.35),2)</f>
        <v>347.34</v>
      </c>
      <c r="DC64">
        <f>ROUND((ROUND(AT64*AG64,2)*1.35),2)</f>
        <v>0</v>
      </c>
    </row>
    <row r="65" spans="1:107" x14ac:dyDescent="0.2">
      <c r="A65">
        <f>ROW(Source!A32)</f>
        <v>32</v>
      </c>
      <c r="B65">
        <v>39682553</v>
      </c>
      <c r="C65">
        <v>39682644</v>
      </c>
      <c r="D65">
        <v>37064876</v>
      </c>
      <c r="E65">
        <v>1</v>
      </c>
      <c r="F65">
        <v>1</v>
      </c>
      <c r="G65">
        <v>1</v>
      </c>
      <c r="H65">
        <v>1</v>
      </c>
      <c r="I65" t="s">
        <v>370</v>
      </c>
      <c r="J65" t="s">
        <v>3</v>
      </c>
      <c r="K65" t="s">
        <v>371</v>
      </c>
      <c r="L65">
        <v>1191</v>
      </c>
      <c r="N65">
        <v>1013</v>
      </c>
      <c r="O65" t="s">
        <v>369</v>
      </c>
      <c r="P65" t="s">
        <v>369</v>
      </c>
      <c r="Q65">
        <v>1</v>
      </c>
      <c r="W65">
        <v>0</v>
      </c>
      <c r="X65">
        <v>-1417349443</v>
      </c>
      <c r="Y65">
        <v>1.84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6.77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1.84</v>
      </c>
      <c r="AU65" t="s">
        <v>3</v>
      </c>
      <c r="AV65">
        <v>2</v>
      </c>
      <c r="AW65">
        <v>2</v>
      </c>
      <c r="AX65">
        <v>39682646</v>
      </c>
      <c r="AY65">
        <v>1</v>
      </c>
      <c r="AZ65">
        <v>2048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Y65*Source!I32</f>
        <v>9.2000000000000012E-2</v>
      </c>
      <c r="CY65">
        <f>AD65</f>
        <v>0</v>
      </c>
      <c r="CZ65">
        <f>AH65</f>
        <v>0</v>
      </c>
      <c r="DA65">
        <f>AL65</f>
        <v>1</v>
      </c>
      <c r="DB65">
        <f>ROUND(ROUND(AT65*CZ65,2),2)</f>
        <v>0</v>
      </c>
      <c r="DC65">
        <f>ROUND(ROUND(AT65*AG65,2),2)</f>
        <v>0</v>
      </c>
    </row>
    <row r="66" spans="1:107" x14ac:dyDescent="0.2">
      <c r="A66">
        <f>ROW(Source!A32)</f>
        <v>32</v>
      </c>
      <c r="B66">
        <v>39682553</v>
      </c>
      <c r="C66">
        <v>39682644</v>
      </c>
      <c r="D66">
        <v>36883554</v>
      </c>
      <c r="E66">
        <v>1</v>
      </c>
      <c r="F66">
        <v>1</v>
      </c>
      <c r="G66">
        <v>1</v>
      </c>
      <c r="H66">
        <v>2</v>
      </c>
      <c r="I66" t="s">
        <v>376</v>
      </c>
      <c r="J66" t="s">
        <v>377</v>
      </c>
      <c r="K66" t="s">
        <v>378</v>
      </c>
      <c r="L66">
        <v>1368</v>
      </c>
      <c r="N66">
        <v>1011</v>
      </c>
      <c r="O66" t="s">
        <v>375</v>
      </c>
      <c r="P66" t="s">
        <v>375</v>
      </c>
      <c r="Q66">
        <v>1</v>
      </c>
      <c r="W66">
        <v>0</v>
      </c>
      <c r="X66">
        <v>1372534845</v>
      </c>
      <c r="Y66">
        <v>2.7000000000000003E-2</v>
      </c>
      <c r="AA66">
        <v>0</v>
      </c>
      <c r="AB66">
        <v>444.86</v>
      </c>
      <c r="AC66">
        <v>11.6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6.77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0.02</v>
      </c>
      <c r="AU66" t="s">
        <v>49</v>
      </c>
      <c r="AV66">
        <v>0</v>
      </c>
      <c r="AW66">
        <v>2</v>
      </c>
      <c r="AX66">
        <v>39682647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Y66*Source!I32</f>
        <v>1.3500000000000003E-3</v>
      </c>
      <c r="CY66">
        <f>AB66</f>
        <v>444.86</v>
      </c>
      <c r="CZ66">
        <f>AF66</f>
        <v>65.709999999999994</v>
      </c>
      <c r="DA66">
        <f>AJ66</f>
        <v>6.77</v>
      </c>
      <c r="DB66">
        <f>ROUND((ROUND(AT66*CZ66,2)*1.35),2)</f>
        <v>1.77</v>
      </c>
      <c r="DC66">
        <f>ROUND((ROUND(AT66*AG66,2)*1.35),2)</f>
        <v>0.31</v>
      </c>
    </row>
    <row r="67" spans="1:107" x14ac:dyDescent="0.2">
      <c r="A67">
        <f>ROW(Source!A32)</f>
        <v>32</v>
      </c>
      <c r="B67">
        <v>39682553</v>
      </c>
      <c r="C67">
        <v>39682644</v>
      </c>
      <c r="D67">
        <v>36883878</v>
      </c>
      <c r="E67">
        <v>1</v>
      </c>
      <c r="F67">
        <v>1</v>
      </c>
      <c r="G67">
        <v>1</v>
      </c>
      <c r="H67">
        <v>2</v>
      </c>
      <c r="I67" t="s">
        <v>447</v>
      </c>
      <c r="J67" t="s">
        <v>448</v>
      </c>
      <c r="K67" t="s">
        <v>449</v>
      </c>
      <c r="L67">
        <v>1368</v>
      </c>
      <c r="N67">
        <v>1011</v>
      </c>
      <c r="O67" t="s">
        <v>375</v>
      </c>
      <c r="P67" t="s">
        <v>375</v>
      </c>
      <c r="Q67">
        <v>1</v>
      </c>
      <c r="W67">
        <v>0</v>
      </c>
      <c r="X67">
        <v>-1589061407</v>
      </c>
      <c r="Y67">
        <v>2.4570000000000003</v>
      </c>
      <c r="AA67">
        <v>0</v>
      </c>
      <c r="AB67">
        <v>609.29999999999995</v>
      </c>
      <c r="AC67">
        <v>10.06</v>
      </c>
      <c r="AD67">
        <v>0</v>
      </c>
      <c r="AE67">
        <v>0</v>
      </c>
      <c r="AF67">
        <v>90</v>
      </c>
      <c r="AG67">
        <v>10.06</v>
      </c>
      <c r="AH67">
        <v>0</v>
      </c>
      <c r="AI67">
        <v>1</v>
      </c>
      <c r="AJ67">
        <v>6.77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1.82</v>
      </c>
      <c r="AU67" t="s">
        <v>49</v>
      </c>
      <c r="AV67">
        <v>0</v>
      </c>
      <c r="AW67">
        <v>2</v>
      </c>
      <c r="AX67">
        <v>39682648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Y67*Source!I32</f>
        <v>0.12285000000000001</v>
      </c>
      <c r="CY67">
        <f>AB67</f>
        <v>609.29999999999995</v>
      </c>
      <c r="CZ67">
        <f>AF67</f>
        <v>90</v>
      </c>
      <c r="DA67">
        <f>AJ67</f>
        <v>6.77</v>
      </c>
      <c r="DB67">
        <f>ROUND((ROUND(AT67*CZ67,2)*1.35),2)</f>
        <v>221.13</v>
      </c>
      <c r="DC67">
        <f>ROUND((ROUND(AT67*AG67,2)*1.35),2)</f>
        <v>24.72</v>
      </c>
    </row>
    <row r="68" spans="1:107" x14ac:dyDescent="0.2">
      <c r="A68">
        <f>ROW(Source!A32)</f>
        <v>32</v>
      </c>
      <c r="B68">
        <v>39682553</v>
      </c>
      <c r="C68">
        <v>39682644</v>
      </c>
      <c r="D68">
        <v>36804720</v>
      </c>
      <c r="E68">
        <v>1</v>
      </c>
      <c r="F68">
        <v>1</v>
      </c>
      <c r="G68">
        <v>1</v>
      </c>
      <c r="H68">
        <v>3</v>
      </c>
      <c r="I68" t="s">
        <v>450</v>
      </c>
      <c r="J68" t="s">
        <v>451</v>
      </c>
      <c r="K68" t="s">
        <v>452</v>
      </c>
      <c r="L68">
        <v>1358</v>
      </c>
      <c r="N68">
        <v>1010</v>
      </c>
      <c r="O68" t="s">
        <v>422</v>
      </c>
      <c r="P68" t="s">
        <v>422</v>
      </c>
      <c r="Q68">
        <v>10</v>
      </c>
      <c r="W68">
        <v>0</v>
      </c>
      <c r="X68">
        <v>1001077768</v>
      </c>
      <c r="Y68">
        <v>5</v>
      </c>
      <c r="AA68">
        <v>120.84</v>
      </c>
      <c r="AB68">
        <v>0</v>
      </c>
      <c r="AC68">
        <v>0</v>
      </c>
      <c r="AD68">
        <v>0</v>
      </c>
      <c r="AE68">
        <v>17.850000000000001</v>
      </c>
      <c r="AF68">
        <v>0</v>
      </c>
      <c r="AG68">
        <v>0</v>
      </c>
      <c r="AH68">
        <v>0</v>
      </c>
      <c r="AI68">
        <v>6.77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5</v>
      </c>
      <c r="AU68" t="s">
        <v>3</v>
      </c>
      <c r="AV68">
        <v>0</v>
      </c>
      <c r="AW68">
        <v>2</v>
      </c>
      <c r="AX68">
        <v>39682649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Y68*Source!I32</f>
        <v>0.25</v>
      </c>
      <c r="CY68">
        <f>AA68</f>
        <v>120.84</v>
      </c>
      <c r="CZ68">
        <f>AE68</f>
        <v>17.850000000000001</v>
      </c>
      <c r="DA68">
        <f>AI68</f>
        <v>6.77</v>
      </c>
      <c r="DB68">
        <f>ROUND(ROUND(AT68*CZ68,2),2)</f>
        <v>89.25</v>
      </c>
      <c r="DC68">
        <f>ROUND(ROUND(AT68*AG68,2),2)</f>
        <v>0</v>
      </c>
    </row>
    <row r="69" spans="1:107" x14ac:dyDescent="0.2">
      <c r="A69">
        <f>ROW(Source!A32)</f>
        <v>32</v>
      </c>
      <c r="B69">
        <v>39682553</v>
      </c>
      <c r="C69">
        <v>39682644</v>
      </c>
      <c r="D69">
        <v>36870820</v>
      </c>
      <c r="E69">
        <v>1</v>
      </c>
      <c r="F69">
        <v>1</v>
      </c>
      <c r="G69">
        <v>1</v>
      </c>
      <c r="H69">
        <v>3</v>
      </c>
      <c r="I69" t="s">
        <v>453</v>
      </c>
      <c r="J69" t="s">
        <v>454</v>
      </c>
      <c r="K69" t="s">
        <v>455</v>
      </c>
      <c r="L69">
        <v>1355</v>
      </c>
      <c r="N69">
        <v>1010</v>
      </c>
      <c r="O69" t="s">
        <v>85</v>
      </c>
      <c r="P69" t="s">
        <v>85</v>
      </c>
      <c r="Q69">
        <v>100</v>
      </c>
      <c r="W69">
        <v>0</v>
      </c>
      <c r="X69">
        <v>1924823676</v>
      </c>
      <c r="Y69">
        <v>0.15</v>
      </c>
      <c r="AA69">
        <v>208.11</v>
      </c>
      <c r="AB69">
        <v>0</v>
      </c>
      <c r="AC69">
        <v>0</v>
      </c>
      <c r="AD69">
        <v>0</v>
      </c>
      <c r="AE69">
        <v>30.74</v>
      </c>
      <c r="AF69">
        <v>0</v>
      </c>
      <c r="AG69">
        <v>0</v>
      </c>
      <c r="AH69">
        <v>0</v>
      </c>
      <c r="AI69">
        <v>6.77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0.15</v>
      </c>
      <c r="AU69" t="s">
        <v>3</v>
      </c>
      <c r="AV69">
        <v>0</v>
      </c>
      <c r="AW69">
        <v>2</v>
      </c>
      <c r="AX69">
        <v>39682650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Y69*Source!I32</f>
        <v>7.4999999999999997E-3</v>
      </c>
      <c r="CY69">
        <f>AA69</f>
        <v>208.11</v>
      </c>
      <c r="CZ69">
        <f>AE69</f>
        <v>30.74</v>
      </c>
      <c r="DA69">
        <f>AI69</f>
        <v>6.77</v>
      </c>
      <c r="DB69">
        <f>ROUND(ROUND(AT69*CZ69,2),2)</f>
        <v>4.6100000000000003</v>
      </c>
      <c r="DC69">
        <f>ROUND(ROUND(AT69*AG69,2),2)</f>
        <v>0</v>
      </c>
    </row>
    <row r="70" spans="1:107" x14ac:dyDescent="0.2">
      <c r="A70">
        <f>ROW(Source!A32)</f>
        <v>32</v>
      </c>
      <c r="B70">
        <v>39682553</v>
      </c>
      <c r="C70">
        <v>39682644</v>
      </c>
      <c r="D70">
        <v>36799065</v>
      </c>
      <c r="E70">
        <v>17</v>
      </c>
      <c r="F70">
        <v>1</v>
      </c>
      <c r="G70">
        <v>1</v>
      </c>
      <c r="H70">
        <v>3</v>
      </c>
      <c r="I70" t="s">
        <v>404</v>
      </c>
      <c r="J70" t="s">
        <v>3</v>
      </c>
      <c r="K70" t="s">
        <v>405</v>
      </c>
      <c r="L70">
        <v>1374</v>
      </c>
      <c r="N70">
        <v>1013</v>
      </c>
      <c r="O70" t="s">
        <v>406</v>
      </c>
      <c r="P70" t="s">
        <v>406</v>
      </c>
      <c r="Q70">
        <v>1</v>
      </c>
      <c r="W70">
        <v>0</v>
      </c>
      <c r="X70">
        <v>-1731369543</v>
      </c>
      <c r="Y70">
        <v>5.15</v>
      </c>
      <c r="AA70">
        <v>1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5.15</v>
      </c>
      <c r="AU70" t="s">
        <v>3</v>
      </c>
      <c r="AV70">
        <v>0</v>
      </c>
      <c r="AW70">
        <v>2</v>
      </c>
      <c r="AX70">
        <v>39682652</v>
      </c>
      <c r="AY70">
        <v>1</v>
      </c>
      <c r="AZ70">
        <v>0</v>
      </c>
      <c r="BA70">
        <v>69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Y70*Source!I32</f>
        <v>0.25750000000000001</v>
      </c>
      <c r="CY70">
        <f>AA70</f>
        <v>1</v>
      </c>
      <c r="CZ70">
        <f>AE70</f>
        <v>1</v>
      </c>
      <c r="DA70">
        <f>AI70</f>
        <v>1</v>
      </c>
      <c r="DB70">
        <f>ROUND(ROUND(AT70*CZ70,2),2)</f>
        <v>5.15</v>
      </c>
      <c r="DC70">
        <f>ROUND(ROUND(AT70*AG70,2),2)</f>
        <v>0</v>
      </c>
    </row>
    <row r="71" spans="1:107" x14ac:dyDescent="0.2">
      <c r="A71">
        <f>ROW(Source!A32)</f>
        <v>32</v>
      </c>
      <c r="B71">
        <v>39682553</v>
      </c>
      <c r="C71">
        <v>39682644</v>
      </c>
      <c r="D71">
        <v>0</v>
      </c>
      <c r="E71">
        <v>0</v>
      </c>
      <c r="F71">
        <v>1</v>
      </c>
      <c r="G71">
        <v>1</v>
      </c>
      <c r="H71">
        <v>3</v>
      </c>
      <c r="I71" t="s">
        <v>74</v>
      </c>
      <c r="J71" t="s">
        <v>3</v>
      </c>
      <c r="K71" t="s">
        <v>75</v>
      </c>
      <c r="L71">
        <v>1371</v>
      </c>
      <c r="N71">
        <v>1013</v>
      </c>
      <c r="O71" t="s">
        <v>15</v>
      </c>
      <c r="P71" t="s">
        <v>15</v>
      </c>
      <c r="Q71">
        <v>1</v>
      </c>
      <c r="W71">
        <v>0</v>
      </c>
      <c r="X71">
        <v>-2115728272</v>
      </c>
      <c r="Y71">
        <v>100</v>
      </c>
      <c r="AA71">
        <v>50.98</v>
      </c>
      <c r="AB71">
        <v>0</v>
      </c>
      <c r="AC71">
        <v>0</v>
      </c>
      <c r="AD71">
        <v>0</v>
      </c>
      <c r="AE71">
        <v>7.53</v>
      </c>
      <c r="AF71">
        <v>0</v>
      </c>
      <c r="AG71">
        <v>0</v>
      </c>
      <c r="AH71">
        <v>0</v>
      </c>
      <c r="AI71">
        <v>6.77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3</v>
      </c>
      <c r="AT71">
        <v>100</v>
      </c>
      <c r="AU71" t="s">
        <v>3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Y71*Source!I32</f>
        <v>5</v>
      </c>
      <c r="CY71">
        <f>AA71</f>
        <v>50.98</v>
      </c>
      <c r="CZ71">
        <f>AE71</f>
        <v>7.53</v>
      </c>
      <c r="DA71">
        <f>AI71</f>
        <v>6.77</v>
      </c>
      <c r="DB71">
        <f>ROUND(ROUND(AT71*CZ71,2),2)</f>
        <v>753</v>
      </c>
      <c r="DC71">
        <f>ROUND(ROUND(AT71*AG71,2),2)</f>
        <v>0</v>
      </c>
    </row>
    <row r="72" spans="1:107" x14ac:dyDescent="0.2">
      <c r="A72">
        <f>ROW(Source!A34)</f>
        <v>34</v>
      </c>
      <c r="B72">
        <v>39682553</v>
      </c>
      <c r="C72">
        <v>39682657</v>
      </c>
      <c r="D72">
        <v>37080781</v>
      </c>
      <c r="E72">
        <v>1</v>
      </c>
      <c r="F72">
        <v>1</v>
      </c>
      <c r="G72">
        <v>1</v>
      </c>
      <c r="H72">
        <v>1</v>
      </c>
      <c r="I72" t="s">
        <v>423</v>
      </c>
      <c r="J72" t="s">
        <v>3</v>
      </c>
      <c r="K72" t="s">
        <v>424</v>
      </c>
      <c r="L72">
        <v>1191</v>
      </c>
      <c r="N72">
        <v>1013</v>
      </c>
      <c r="O72" t="s">
        <v>369</v>
      </c>
      <c r="P72" t="s">
        <v>369</v>
      </c>
      <c r="Q72">
        <v>1</v>
      </c>
      <c r="W72">
        <v>0</v>
      </c>
      <c r="X72">
        <v>912892513</v>
      </c>
      <c r="Y72">
        <v>98.41500000000002</v>
      </c>
      <c r="AA72">
        <v>0</v>
      </c>
      <c r="AB72">
        <v>0</v>
      </c>
      <c r="AC72">
        <v>0</v>
      </c>
      <c r="AD72">
        <v>67.16</v>
      </c>
      <c r="AE72">
        <v>0</v>
      </c>
      <c r="AF72">
        <v>0</v>
      </c>
      <c r="AG72">
        <v>0</v>
      </c>
      <c r="AH72">
        <v>9.92</v>
      </c>
      <c r="AI72">
        <v>1</v>
      </c>
      <c r="AJ72">
        <v>1</v>
      </c>
      <c r="AK72">
        <v>1</v>
      </c>
      <c r="AL72">
        <v>6.77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72.900000000000006</v>
      </c>
      <c r="AU72" t="s">
        <v>49</v>
      </c>
      <c r="AV72">
        <v>1</v>
      </c>
      <c r="AW72">
        <v>2</v>
      </c>
      <c r="AX72">
        <v>39682658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Y72*Source!I34</f>
        <v>31.492800000000006</v>
      </c>
      <c r="CY72">
        <f>AD72</f>
        <v>67.16</v>
      </c>
      <c r="CZ72">
        <f>AH72</f>
        <v>9.92</v>
      </c>
      <c r="DA72">
        <f>AL72</f>
        <v>6.77</v>
      </c>
      <c r="DB72">
        <f>ROUND((ROUND(AT72*CZ72,2)*1.35),2)</f>
        <v>976.28</v>
      </c>
      <c r="DC72">
        <f>ROUND((ROUND(AT72*AG72,2)*1.35),2)</f>
        <v>0</v>
      </c>
    </row>
    <row r="73" spans="1:107" x14ac:dyDescent="0.2">
      <c r="A73">
        <f>ROW(Source!A34)</f>
        <v>34</v>
      </c>
      <c r="B73">
        <v>39682553</v>
      </c>
      <c r="C73">
        <v>39682657</v>
      </c>
      <c r="D73">
        <v>37064876</v>
      </c>
      <c r="E73">
        <v>1</v>
      </c>
      <c r="F73">
        <v>1</v>
      </c>
      <c r="G73">
        <v>1</v>
      </c>
      <c r="H73">
        <v>1</v>
      </c>
      <c r="I73" t="s">
        <v>370</v>
      </c>
      <c r="J73" t="s">
        <v>3</v>
      </c>
      <c r="K73" t="s">
        <v>371</v>
      </c>
      <c r="L73">
        <v>1191</v>
      </c>
      <c r="N73">
        <v>1013</v>
      </c>
      <c r="O73" t="s">
        <v>369</v>
      </c>
      <c r="P73" t="s">
        <v>369</v>
      </c>
      <c r="Q73">
        <v>1</v>
      </c>
      <c r="W73">
        <v>0</v>
      </c>
      <c r="X73">
        <v>-1417349443</v>
      </c>
      <c r="Y73">
        <v>0.08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6.77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0.08</v>
      </c>
      <c r="AU73" t="s">
        <v>3</v>
      </c>
      <c r="AV73">
        <v>2</v>
      </c>
      <c r="AW73">
        <v>2</v>
      </c>
      <c r="AX73">
        <v>39682659</v>
      </c>
      <c r="AY73">
        <v>1</v>
      </c>
      <c r="AZ73">
        <v>2048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Y73*Source!I34</f>
        <v>2.5600000000000001E-2</v>
      </c>
      <c r="CY73">
        <f>AD73</f>
        <v>0</v>
      </c>
      <c r="CZ73">
        <f>AH73</f>
        <v>0</v>
      </c>
      <c r="DA73">
        <f>AL73</f>
        <v>1</v>
      </c>
      <c r="DB73">
        <f>ROUND(ROUND(AT73*CZ73,2),2)</f>
        <v>0</v>
      </c>
      <c r="DC73">
        <f>ROUND(ROUND(AT73*AG73,2),2)</f>
        <v>0</v>
      </c>
    </row>
    <row r="74" spans="1:107" x14ac:dyDescent="0.2">
      <c r="A74">
        <f>ROW(Source!A34)</f>
        <v>34</v>
      </c>
      <c r="B74">
        <v>39682553</v>
      </c>
      <c r="C74">
        <v>39682657</v>
      </c>
      <c r="D74">
        <v>36882159</v>
      </c>
      <c r="E74">
        <v>1</v>
      </c>
      <c r="F74">
        <v>1</v>
      </c>
      <c r="G74">
        <v>1</v>
      </c>
      <c r="H74">
        <v>2</v>
      </c>
      <c r="I74" t="s">
        <v>372</v>
      </c>
      <c r="J74" t="s">
        <v>373</v>
      </c>
      <c r="K74" t="s">
        <v>374</v>
      </c>
      <c r="L74">
        <v>1368</v>
      </c>
      <c r="N74">
        <v>1011</v>
      </c>
      <c r="O74" t="s">
        <v>375</v>
      </c>
      <c r="P74" t="s">
        <v>375</v>
      </c>
      <c r="Q74">
        <v>1</v>
      </c>
      <c r="W74">
        <v>0</v>
      </c>
      <c r="X74">
        <v>-1718674368</v>
      </c>
      <c r="Y74">
        <v>5.4000000000000006E-2</v>
      </c>
      <c r="AA74">
        <v>0</v>
      </c>
      <c r="AB74">
        <v>758.17</v>
      </c>
      <c r="AC74">
        <v>13.5</v>
      </c>
      <c r="AD74">
        <v>0</v>
      </c>
      <c r="AE74">
        <v>0</v>
      </c>
      <c r="AF74">
        <v>111.99</v>
      </c>
      <c r="AG74">
        <v>13.5</v>
      </c>
      <c r="AH74">
        <v>0</v>
      </c>
      <c r="AI74">
        <v>1</v>
      </c>
      <c r="AJ74">
        <v>6.77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0.04</v>
      </c>
      <c r="AU74" t="s">
        <v>49</v>
      </c>
      <c r="AV74">
        <v>0</v>
      </c>
      <c r="AW74">
        <v>2</v>
      </c>
      <c r="AX74">
        <v>39682660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Y74*Source!I34</f>
        <v>1.7280000000000004E-2</v>
      </c>
      <c r="CY74">
        <f>AB74</f>
        <v>758.17</v>
      </c>
      <c r="CZ74">
        <f>AF74</f>
        <v>111.99</v>
      </c>
      <c r="DA74">
        <f>AJ74</f>
        <v>6.77</v>
      </c>
      <c r="DB74">
        <f>ROUND((ROUND(AT74*CZ74,2)*1.35),2)</f>
        <v>6.05</v>
      </c>
      <c r="DC74">
        <f>ROUND((ROUND(AT74*AG74,2)*1.35),2)</f>
        <v>0.73</v>
      </c>
    </row>
    <row r="75" spans="1:107" x14ac:dyDescent="0.2">
      <c r="A75">
        <f>ROW(Source!A34)</f>
        <v>34</v>
      </c>
      <c r="B75">
        <v>39682553</v>
      </c>
      <c r="C75">
        <v>39682657</v>
      </c>
      <c r="D75">
        <v>36883554</v>
      </c>
      <c r="E75">
        <v>1</v>
      </c>
      <c r="F75">
        <v>1</v>
      </c>
      <c r="G75">
        <v>1</v>
      </c>
      <c r="H75">
        <v>2</v>
      </c>
      <c r="I75" t="s">
        <v>376</v>
      </c>
      <c r="J75" t="s">
        <v>377</v>
      </c>
      <c r="K75" t="s">
        <v>378</v>
      </c>
      <c r="L75">
        <v>1368</v>
      </c>
      <c r="N75">
        <v>1011</v>
      </c>
      <c r="O75" t="s">
        <v>375</v>
      </c>
      <c r="P75" t="s">
        <v>375</v>
      </c>
      <c r="Q75">
        <v>1</v>
      </c>
      <c r="W75">
        <v>0</v>
      </c>
      <c r="X75">
        <v>1372534845</v>
      </c>
      <c r="Y75">
        <v>5.4000000000000006E-2</v>
      </c>
      <c r="AA75">
        <v>0</v>
      </c>
      <c r="AB75">
        <v>444.86</v>
      </c>
      <c r="AC75">
        <v>11.6</v>
      </c>
      <c r="AD75">
        <v>0</v>
      </c>
      <c r="AE75">
        <v>0</v>
      </c>
      <c r="AF75">
        <v>65.709999999999994</v>
      </c>
      <c r="AG75">
        <v>11.6</v>
      </c>
      <c r="AH75">
        <v>0</v>
      </c>
      <c r="AI75">
        <v>1</v>
      </c>
      <c r="AJ75">
        <v>6.77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0.04</v>
      </c>
      <c r="AU75" t="s">
        <v>49</v>
      </c>
      <c r="AV75">
        <v>0</v>
      </c>
      <c r="AW75">
        <v>2</v>
      </c>
      <c r="AX75">
        <v>39682661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Y75*Source!I34</f>
        <v>1.7280000000000004E-2</v>
      </c>
      <c r="CY75">
        <f>AB75</f>
        <v>444.86</v>
      </c>
      <c r="CZ75">
        <f>AF75</f>
        <v>65.709999999999994</v>
      </c>
      <c r="DA75">
        <f>AJ75</f>
        <v>6.77</v>
      </c>
      <c r="DB75">
        <f>ROUND((ROUND(AT75*CZ75,2)*1.35),2)</f>
        <v>3.55</v>
      </c>
      <c r="DC75">
        <f>ROUND((ROUND(AT75*AG75,2)*1.35),2)</f>
        <v>0.62</v>
      </c>
    </row>
    <row r="76" spans="1:107" x14ac:dyDescent="0.2">
      <c r="A76">
        <f>ROW(Source!A34)</f>
        <v>34</v>
      </c>
      <c r="B76">
        <v>39682553</v>
      </c>
      <c r="C76">
        <v>39682657</v>
      </c>
      <c r="D76">
        <v>36884526</v>
      </c>
      <c r="E76">
        <v>1</v>
      </c>
      <c r="F76">
        <v>1</v>
      </c>
      <c r="G76">
        <v>1</v>
      </c>
      <c r="H76">
        <v>2</v>
      </c>
      <c r="I76" t="s">
        <v>379</v>
      </c>
      <c r="J76" t="s">
        <v>380</v>
      </c>
      <c r="K76" t="s">
        <v>381</v>
      </c>
      <c r="L76">
        <v>1368</v>
      </c>
      <c r="N76">
        <v>1011</v>
      </c>
      <c r="O76" t="s">
        <v>375</v>
      </c>
      <c r="P76" t="s">
        <v>375</v>
      </c>
      <c r="Q76">
        <v>1</v>
      </c>
      <c r="W76">
        <v>0</v>
      </c>
      <c r="X76">
        <v>-995250510</v>
      </c>
      <c r="Y76">
        <v>29.160000000000004</v>
      </c>
      <c r="AA76">
        <v>0</v>
      </c>
      <c r="AB76">
        <v>7.51</v>
      </c>
      <c r="AC76">
        <v>0</v>
      </c>
      <c r="AD76">
        <v>0</v>
      </c>
      <c r="AE76">
        <v>0</v>
      </c>
      <c r="AF76">
        <v>1.1100000000000001</v>
      </c>
      <c r="AG76">
        <v>0</v>
      </c>
      <c r="AH76">
        <v>0</v>
      </c>
      <c r="AI76">
        <v>1</v>
      </c>
      <c r="AJ76">
        <v>6.77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21.6</v>
      </c>
      <c r="AU76" t="s">
        <v>49</v>
      </c>
      <c r="AV76">
        <v>0</v>
      </c>
      <c r="AW76">
        <v>2</v>
      </c>
      <c r="AX76">
        <v>39682662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Y76*Source!I34</f>
        <v>9.3312000000000008</v>
      </c>
      <c r="CY76">
        <f>AB76</f>
        <v>7.51</v>
      </c>
      <c r="CZ76">
        <f>AF76</f>
        <v>1.1100000000000001</v>
      </c>
      <c r="DA76">
        <f>AJ76</f>
        <v>6.77</v>
      </c>
      <c r="DB76">
        <f>ROUND((ROUND(AT76*CZ76,2)*1.35),2)</f>
        <v>32.369999999999997</v>
      </c>
      <c r="DC76">
        <f>ROUND((ROUND(AT76*AG76,2)*1.35),2)</f>
        <v>0</v>
      </c>
    </row>
    <row r="77" spans="1:107" x14ac:dyDescent="0.2">
      <c r="A77">
        <f>ROW(Source!A34)</f>
        <v>34</v>
      </c>
      <c r="B77">
        <v>39682553</v>
      </c>
      <c r="C77">
        <v>39682657</v>
      </c>
      <c r="D77">
        <v>36800043</v>
      </c>
      <c r="E77">
        <v>1</v>
      </c>
      <c r="F77">
        <v>1</v>
      </c>
      <c r="G77">
        <v>1</v>
      </c>
      <c r="H77">
        <v>3</v>
      </c>
      <c r="I77" t="s">
        <v>382</v>
      </c>
      <c r="J77" t="s">
        <v>383</v>
      </c>
      <c r="K77" t="s">
        <v>384</v>
      </c>
      <c r="L77">
        <v>1346</v>
      </c>
      <c r="N77">
        <v>1009</v>
      </c>
      <c r="O77" t="s">
        <v>385</v>
      </c>
      <c r="P77" t="s">
        <v>385</v>
      </c>
      <c r="Q77">
        <v>1</v>
      </c>
      <c r="W77">
        <v>0</v>
      </c>
      <c r="X77">
        <v>618806536</v>
      </c>
      <c r="Y77">
        <v>0.3</v>
      </c>
      <c r="AA77">
        <v>304.45</v>
      </c>
      <c r="AB77">
        <v>0</v>
      </c>
      <c r="AC77">
        <v>0</v>
      </c>
      <c r="AD77">
        <v>0</v>
      </c>
      <c r="AE77">
        <v>44.97</v>
      </c>
      <c r="AF77">
        <v>0</v>
      </c>
      <c r="AG77">
        <v>0</v>
      </c>
      <c r="AH77">
        <v>0</v>
      </c>
      <c r="AI77">
        <v>6.77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0.3</v>
      </c>
      <c r="AU77" t="s">
        <v>3</v>
      </c>
      <c r="AV77">
        <v>0</v>
      </c>
      <c r="AW77">
        <v>2</v>
      </c>
      <c r="AX77">
        <v>39682663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Y77*Source!I34</f>
        <v>9.6000000000000002E-2</v>
      </c>
      <c r="CY77">
        <f t="shared" ref="CY77:CY86" si="20">AA77</f>
        <v>304.45</v>
      </c>
      <c r="CZ77">
        <f t="shared" ref="CZ77:CZ86" si="21">AE77</f>
        <v>44.97</v>
      </c>
      <c r="DA77">
        <f t="shared" ref="DA77:DA86" si="22">AI77</f>
        <v>6.77</v>
      </c>
      <c r="DB77">
        <f t="shared" ref="DB77:DB101" si="23">ROUND(ROUND(AT77*CZ77,2),2)</f>
        <v>13.49</v>
      </c>
      <c r="DC77">
        <f t="shared" ref="DC77:DC101" si="24">ROUND(ROUND(AT77*AG77,2),2)</f>
        <v>0</v>
      </c>
    </row>
    <row r="78" spans="1:107" x14ac:dyDescent="0.2">
      <c r="A78">
        <f>ROW(Source!A34)</f>
        <v>34</v>
      </c>
      <c r="B78">
        <v>39682553</v>
      </c>
      <c r="C78">
        <v>39682657</v>
      </c>
      <c r="D78">
        <v>36801775</v>
      </c>
      <c r="E78">
        <v>1</v>
      </c>
      <c r="F78">
        <v>1</v>
      </c>
      <c r="G78">
        <v>1</v>
      </c>
      <c r="H78">
        <v>3</v>
      </c>
      <c r="I78" t="s">
        <v>386</v>
      </c>
      <c r="J78" t="s">
        <v>387</v>
      </c>
      <c r="K78" t="s">
        <v>388</v>
      </c>
      <c r="L78">
        <v>1346</v>
      </c>
      <c r="N78">
        <v>1009</v>
      </c>
      <c r="O78" t="s">
        <v>385</v>
      </c>
      <c r="P78" t="s">
        <v>385</v>
      </c>
      <c r="Q78">
        <v>1</v>
      </c>
      <c r="W78">
        <v>0</v>
      </c>
      <c r="X78">
        <v>56922527</v>
      </c>
      <c r="Y78">
        <v>0.12</v>
      </c>
      <c r="AA78">
        <v>77.86</v>
      </c>
      <c r="AB78">
        <v>0</v>
      </c>
      <c r="AC78">
        <v>0</v>
      </c>
      <c r="AD78">
        <v>0</v>
      </c>
      <c r="AE78">
        <v>11.5</v>
      </c>
      <c r="AF78">
        <v>0</v>
      </c>
      <c r="AG78">
        <v>0</v>
      </c>
      <c r="AH78">
        <v>0</v>
      </c>
      <c r="AI78">
        <v>6.77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0.12</v>
      </c>
      <c r="AU78" t="s">
        <v>3</v>
      </c>
      <c r="AV78">
        <v>0</v>
      </c>
      <c r="AW78">
        <v>2</v>
      </c>
      <c r="AX78">
        <v>39682664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Y78*Source!I34</f>
        <v>3.8399999999999997E-2</v>
      </c>
      <c r="CY78">
        <f t="shared" si="20"/>
        <v>77.86</v>
      </c>
      <c r="CZ78">
        <f t="shared" si="21"/>
        <v>11.5</v>
      </c>
      <c r="DA78">
        <f t="shared" si="22"/>
        <v>6.77</v>
      </c>
      <c r="DB78">
        <f t="shared" si="23"/>
        <v>1.38</v>
      </c>
      <c r="DC78">
        <f t="shared" si="24"/>
        <v>0</v>
      </c>
    </row>
    <row r="79" spans="1:107" x14ac:dyDescent="0.2">
      <c r="A79">
        <f>ROW(Source!A34)</f>
        <v>34</v>
      </c>
      <c r="B79">
        <v>39682553</v>
      </c>
      <c r="C79">
        <v>39682657</v>
      </c>
      <c r="D79">
        <v>36802094</v>
      </c>
      <c r="E79">
        <v>1</v>
      </c>
      <c r="F79">
        <v>1</v>
      </c>
      <c r="G79">
        <v>1</v>
      </c>
      <c r="H79">
        <v>3</v>
      </c>
      <c r="I79" t="s">
        <v>389</v>
      </c>
      <c r="J79" t="s">
        <v>390</v>
      </c>
      <c r="K79" t="s">
        <v>391</v>
      </c>
      <c r="L79">
        <v>1346</v>
      </c>
      <c r="N79">
        <v>1009</v>
      </c>
      <c r="O79" t="s">
        <v>385</v>
      </c>
      <c r="P79" t="s">
        <v>385</v>
      </c>
      <c r="Q79">
        <v>1</v>
      </c>
      <c r="W79">
        <v>0</v>
      </c>
      <c r="X79">
        <v>-1088866022</v>
      </c>
      <c r="Y79">
        <v>1.1000000000000001</v>
      </c>
      <c r="AA79">
        <v>205.81</v>
      </c>
      <c r="AB79">
        <v>0</v>
      </c>
      <c r="AC79">
        <v>0</v>
      </c>
      <c r="AD79">
        <v>0</v>
      </c>
      <c r="AE79">
        <v>30.4</v>
      </c>
      <c r="AF79">
        <v>0</v>
      </c>
      <c r="AG79">
        <v>0</v>
      </c>
      <c r="AH79">
        <v>0</v>
      </c>
      <c r="AI79">
        <v>6.77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1.1000000000000001</v>
      </c>
      <c r="AU79" t="s">
        <v>3</v>
      </c>
      <c r="AV79">
        <v>0</v>
      </c>
      <c r="AW79">
        <v>2</v>
      </c>
      <c r="AX79">
        <v>39682665</v>
      </c>
      <c r="AY79">
        <v>1</v>
      </c>
      <c r="AZ79">
        <v>0</v>
      </c>
      <c r="BA79">
        <v>77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Y79*Source!I34</f>
        <v>0.35200000000000004</v>
      </c>
      <c r="CY79">
        <f t="shared" si="20"/>
        <v>205.81</v>
      </c>
      <c r="CZ79">
        <f t="shared" si="21"/>
        <v>30.4</v>
      </c>
      <c r="DA79">
        <f t="shared" si="22"/>
        <v>6.77</v>
      </c>
      <c r="DB79">
        <f t="shared" si="23"/>
        <v>33.44</v>
      </c>
      <c r="DC79">
        <f t="shared" si="24"/>
        <v>0</v>
      </c>
    </row>
    <row r="80" spans="1:107" x14ac:dyDescent="0.2">
      <c r="A80">
        <f>ROW(Source!A34)</f>
        <v>34</v>
      </c>
      <c r="B80">
        <v>39682553</v>
      </c>
      <c r="C80">
        <v>39682657</v>
      </c>
      <c r="D80">
        <v>36802106</v>
      </c>
      <c r="E80">
        <v>1</v>
      </c>
      <c r="F80">
        <v>1</v>
      </c>
      <c r="G80">
        <v>1</v>
      </c>
      <c r="H80">
        <v>3</v>
      </c>
      <c r="I80" t="s">
        <v>456</v>
      </c>
      <c r="J80" t="s">
        <v>457</v>
      </c>
      <c r="K80" t="s">
        <v>458</v>
      </c>
      <c r="L80">
        <v>1308</v>
      </c>
      <c r="N80">
        <v>1003</v>
      </c>
      <c r="O80" t="s">
        <v>70</v>
      </c>
      <c r="P80" t="s">
        <v>70</v>
      </c>
      <c r="Q80">
        <v>100</v>
      </c>
      <c r="W80">
        <v>0</v>
      </c>
      <c r="X80">
        <v>568244124</v>
      </c>
      <c r="Y80">
        <v>0.15</v>
      </c>
      <c r="AA80">
        <v>812.4</v>
      </c>
      <c r="AB80">
        <v>0</v>
      </c>
      <c r="AC80">
        <v>0</v>
      </c>
      <c r="AD80">
        <v>0</v>
      </c>
      <c r="AE80">
        <v>120</v>
      </c>
      <c r="AF80">
        <v>0</v>
      </c>
      <c r="AG80">
        <v>0</v>
      </c>
      <c r="AH80">
        <v>0</v>
      </c>
      <c r="AI80">
        <v>6.77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0.15</v>
      </c>
      <c r="AU80" t="s">
        <v>3</v>
      </c>
      <c r="AV80">
        <v>0</v>
      </c>
      <c r="AW80">
        <v>2</v>
      </c>
      <c r="AX80">
        <v>39682666</v>
      </c>
      <c r="AY80">
        <v>1</v>
      </c>
      <c r="AZ80">
        <v>0</v>
      </c>
      <c r="BA80">
        <v>78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Y80*Source!I34</f>
        <v>4.8000000000000001E-2</v>
      </c>
      <c r="CY80">
        <f t="shared" si="20"/>
        <v>812.4</v>
      </c>
      <c r="CZ80">
        <f t="shared" si="21"/>
        <v>120</v>
      </c>
      <c r="DA80">
        <f t="shared" si="22"/>
        <v>6.77</v>
      </c>
      <c r="DB80">
        <f t="shared" si="23"/>
        <v>18</v>
      </c>
      <c r="DC80">
        <f t="shared" si="24"/>
        <v>0</v>
      </c>
    </row>
    <row r="81" spans="1:107" x14ac:dyDescent="0.2">
      <c r="A81">
        <f>ROW(Source!A34)</f>
        <v>34</v>
      </c>
      <c r="B81">
        <v>39682553</v>
      </c>
      <c r="C81">
        <v>39682657</v>
      </c>
      <c r="D81">
        <v>36804448</v>
      </c>
      <c r="E81">
        <v>1</v>
      </c>
      <c r="F81">
        <v>1</v>
      </c>
      <c r="G81">
        <v>1</v>
      </c>
      <c r="H81">
        <v>3</v>
      </c>
      <c r="I81" t="s">
        <v>392</v>
      </c>
      <c r="J81" t="s">
        <v>393</v>
      </c>
      <c r="K81" t="s">
        <v>394</v>
      </c>
      <c r="L81">
        <v>1346</v>
      </c>
      <c r="N81">
        <v>1009</v>
      </c>
      <c r="O81" t="s">
        <v>385</v>
      </c>
      <c r="P81" t="s">
        <v>385</v>
      </c>
      <c r="Q81">
        <v>1</v>
      </c>
      <c r="W81">
        <v>0</v>
      </c>
      <c r="X81">
        <v>103900845</v>
      </c>
      <c r="Y81">
        <v>7.94</v>
      </c>
      <c r="AA81">
        <v>61.2</v>
      </c>
      <c r="AB81">
        <v>0</v>
      </c>
      <c r="AC81">
        <v>0</v>
      </c>
      <c r="AD81">
        <v>0</v>
      </c>
      <c r="AE81">
        <v>9.0399999999999991</v>
      </c>
      <c r="AF81">
        <v>0</v>
      </c>
      <c r="AG81">
        <v>0</v>
      </c>
      <c r="AH81">
        <v>0</v>
      </c>
      <c r="AI81">
        <v>6.77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7.94</v>
      </c>
      <c r="AU81" t="s">
        <v>3</v>
      </c>
      <c r="AV81">
        <v>0</v>
      </c>
      <c r="AW81">
        <v>2</v>
      </c>
      <c r="AX81">
        <v>39682667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Y81*Source!I34</f>
        <v>2.5408000000000004</v>
      </c>
      <c r="CY81">
        <f t="shared" si="20"/>
        <v>61.2</v>
      </c>
      <c r="CZ81">
        <f t="shared" si="21"/>
        <v>9.0399999999999991</v>
      </c>
      <c r="DA81">
        <f t="shared" si="22"/>
        <v>6.77</v>
      </c>
      <c r="DB81">
        <f t="shared" si="23"/>
        <v>71.78</v>
      </c>
      <c r="DC81">
        <f t="shared" si="24"/>
        <v>0</v>
      </c>
    </row>
    <row r="82" spans="1:107" x14ac:dyDescent="0.2">
      <c r="A82">
        <f>ROW(Source!A34)</f>
        <v>34</v>
      </c>
      <c r="B82">
        <v>39682553</v>
      </c>
      <c r="C82">
        <v>39682657</v>
      </c>
      <c r="D82">
        <v>36805500</v>
      </c>
      <c r="E82">
        <v>1</v>
      </c>
      <c r="F82">
        <v>1</v>
      </c>
      <c r="G82">
        <v>1</v>
      </c>
      <c r="H82">
        <v>3</v>
      </c>
      <c r="I82" t="s">
        <v>395</v>
      </c>
      <c r="J82" t="s">
        <v>396</v>
      </c>
      <c r="K82" t="s">
        <v>397</v>
      </c>
      <c r="L82">
        <v>1346</v>
      </c>
      <c r="N82">
        <v>1009</v>
      </c>
      <c r="O82" t="s">
        <v>385</v>
      </c>
      <c r="P82" t="s">
        <v>385</v>
      </c>
      <c r="Q82">
        <v>1</v>
      </c>
      <c r="W82">
        <v>0</v>
      </c>
      <c r="X82">
        <v>-856710481</v>
      </c>
      <c r="Y82">
        <v>7.0000000000000007E-2</v>
      </c>
      <c r="AA82">
        <v>900.75</v>
      </c>
      <c r="AB82">
        <v>0</v>
      </c>
      <c r="AC82">
        <v>0</v>
      </c>
      <c r="AD82">
        <v>0</v>
      </c>
      <c r="AE82">
        <v>133.05000000000001</v>
      </c>
      <c r="AF82">
        <v>0</v>
      </c>
      <c r="AG82">
        <v>0</v>
      </c>
      <c r="AH82">
        <v>0</v>
      </c>
      <c r="AI82">
        <v>6.77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7.0000000000000007E-2</v>
      </c>
      <c r="AU82" t="s">
        <v>3</v>
      </c>
      <c r="AV82">
        <v>0</v>
      </c>
      <c r="AW82">
        <v>2</v>
      </c>
      <c r="AX82">
        <v>39682668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Y82*Source!I34</f>
        <v>2.2400000000000003E-2</v>
      </c>
      <c r="CY82">
        <f t="shared" si="20"/>
        <v>900.75</v>
      </c>
      <c r="CZ82">
        <f t="shared" si="21"/>
        <v>133.05000000000001</v>
      </c>
      <c r="DA82">
        <f t="shared" si="22"/>
        <v>6.77</v>
      </c>
      <c r="DB82">
        <f t="shared" si="23"/>
        <v>9.31</v>
      </c>
      <c r="DC82">
        <f t="shared" si="24"/>
        <v>0</v>
      </c>
    </row>
    <row r="83" spans="1:107" x14ac:dyDescent="0.2">
      <c r="A83">
        <f>ROW(Source!A34)</f>
        <v>34</v>
      </c>
      <c r="B83">
        <v>39682553</v>
      </c>
      <c r="C83">
        <v>39682657</v>
      </c>
      <c r="D83">
        <v>36838473</v>
      </c>
      <c r="E83">
        <v>1</v>
      </c>
      <c r="F83">
        <v>1</v>
      </c>
      <c r="G83">
        <v>1</v>
      </c>
      <c r="H83">
        <v>3</v>
      </c>
      <c r="I83" t="s">
        <v>459</v>
      </c>
      <c r="J83" t="s">
        <v>460</v>
      </c>
      <c r="K83" t="s">
        <v>461</v>
      </c>
      <c r="L83">
        <v>1348</v>
      </c>
      <c r="N83">
        <v>1009</v>
      </c>
      <c r="O83" t="s">
        <v>122</v>
      </c>
      <c r="P83" t="s">
        <v>122</v>
      </c>
      <c r="Q83">
        <v>1000</v>
      </c>
      <c r="W83">
        <v>0</v>
      </c>
      <c r="X83">
        <v>-738198144</v>
      </c>
      <c r="Y83">
        <v>5.0000000000000001E-4</v>
      </c>
      <c r="AA83">
        <v>475254</v>
      </c>
      <c r="AB83">
        <v>0</v>
      </c>
      <c r="AC83">
        <v>0</v>
      </c>
      <c r="AD83">
        <v>0</v>
      </c>
      <c r="AE83">
        <v>70200</v>
      </c>
      <c r="AF83">
        <v>0</v>
      </c>
      <c r="AG83">
        <v>0</v>
      </c>
      <c r="AH83">
        <v>0</v>
      </c>
      <c r="AI83">
        <v>6.77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5.0000000000000001E-4</v>
      </c>
      <c r="AU83" t="s">
        <v>3</v>
      </c>
      <c r="AV83">
        <v>0</v>
      </c>
      <c r="AW83">
        <v>2</v>
      </c>
      <c r="AX83">
        <v>39682669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Y83*Source!I34</f>
        <v>1.6000000000000001E-4</v>
      </c>
      <c r="CY83">
        <f t="shared" si="20"/>
        <v>475254</v>
      </c>
      <c r="CZ83">
        <f t="shared" si="21"/>
        <v>70200</v>
      </c>
      <c r="DA83">
        <f t="shared" si="22"/>
        <v>6.77</v>
      </c>
      <c r="DB83">
        <f t="shared" si="23"/>
        <v>35.1</v>
      </c>
      <c r="DC83">
        <f t="shared" si="24"/>
        <v>0</v>
      </c>
    </row>
    <row r="84" spans="1:107" x14ac:dyDescent="0.2">
      <c r="A84">
        <f>ROW(Source!A34)</f>
        <v>34</v>
      </c>
      <c r="B84">
        <v>39682553</v>
      </c>
      <c r="C84">
        <v>39682657</v>
      </c>
      <c r="D84">
        <v>36853833</v>
      </c>
      <c r="E84">
        <v>1</v>
      </c>
      <c r="F84">
        <v>1</v>
      </c>
      <c r="G84">
        <v>1</v>
      </c>
      <c r="H84">
        <v>3</v>
      </c>
      <c r="I84" t="s">
        <v>83</v>
      </c>
      <c r="J84" t="s">
        <v>86</v>
      </c>
      <c r="K84" t="s">
        <v>84</v>
      </c>
      <c r="L84">
        <v>1355</v>
      </c>
      <c r="N84">
        <v>1010</v>
      </c>
      <c r="O84" t="s">
        <v>85</v>
      </c>
      <c r="P84" t="s">
        <v>85</v>
      </c>
      <c r="Q84">
        <v>100</v>
      </c>
      <c r="W84">
        <v>0</v>
      </c>
      <c r="X84">
        <v>-1680077430</v>
      </c>
      <c r="Y84">
        <v>1</v>
      </c>
      <c r="AA84">
        <v>14772.14</v>
      </c>
      <c r="AB84">
        <v>0</v>
      </c>
      <c r="AC84">
        <v>0</v>
      </c>
      <c r="AD84">
        <v>0</v>
      </c>
      <c r="AE84">
        <v>2182</v>
      </c>
      <c r="AF84">
        <v>0</v>
      </c>
      <c r="AG84">
        <v>0</v>
      </c>
      <c r="AH84">
        <v>0</v>
      </c>
      <c r="AI84">
        <v>6.77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3</v>
      </c>
      <c r="AT84">
        <v>1</v>
      </c>
      <c r="AU84" t="s">
        <v>3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Y84*Source!I34</f>
        <v>0.32</v>
      </c>
      <c r="CY84">
        <f t="shared" si="20"/>
        <v>14772.14</v>
      </c>
      <c r="CZ84">
        <f t="shared" si="21"/>
        <v>2182</v>
      </c>
      <c r="DA84">
        <f t="shared" si="22"/>
        <v>6.77</v>
      </c>
      <c r="DB84">
        <f t="shared" si="23"/>
        <v>2182</v>
      </c>
      <c r="DC84">
        <f t="shared" si="24"/>
        <v>0</v>
      </c>
    </row>
    <row r="85" spans="1:107" x14ac:dyDescent="0.2">
      <c r="A85">
        <f>ROW(Source!A34)</f>
        <v>34</v>
      </c>
      <c r="B85">
        <v>39682553</v>
      </c>
      <c r="C85">
        <v>39682657</v>
      </c>
      <c r="D85">
        <v>36870813</v>
      </c>
      <c r="E85">
        <v>1</v>
      </c>
      <c r="F85">
        <v>1</v>
      </c>
      <c r="G85">
        <v>1</v>
      </c>
      <c r="H85">
        <v>3</v>
      </c>
      <c r="I85" t="s">
        <v>462</v>
      </c>
      <c r="J85" t="s">
        <v>463</v>
      </c>
      <c r="K85" t="s">
        <v>464</v>
      </c>
      <c r="L85">
        <v>1355</v>
      </c>
      <c r="N85">
        <v>1010</v>
      </c>
      <c r="O85" t="s">
        <v>85</v>
      </c>
      <c r="P85" t="s">
        <v>85</v>
      </c>
      <c r="Q85">
        <v>100</v>
      </c>
      <c r="W85">
        <v>0</v>
      </c>
      <c r="X85">
        <v>877733957</v>
      </c>
      <c r="Y85">
        <v>1.02</v>
      </c>
      <c r="AA85">
        <v>426.51</v>
      </c>
      <c r="AB85">
        <v>0</v>
      </c>
      <c r="AC85">
        <v>0</v>
      </c>
      <c r="AD85">
        <v>0</v>
      </c>
      <c r="AE85">
        <v>63</v>
      </c>
      <c r="AF85">
        <v>0</v>
      </c>
      <c r="AG85">
        <v>0</v>
      </c>
      <c r="AH85">
        <v>0</v>
      </c>
      <c r="AI85">
        <v>6.77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1.02</v>
      </c>
      <c r="AU85" t="s">
        <v>3</v>
      </c>
      <c r="AV85">
        <v>0</v>
      </c>
      <c r="AW85">
        <v>2</v>
      </c>
      <c r="AX85">
        <v>39682670</v>
      </c>
      <c r="AY85">
        <v>1</v>
      </c>
      <c r="AZ85">
        <v>0</v>
      </c>
      <c r="BA85">
        <v>82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Y85*Source!I34</f>
        <v>0.32640000000000002</v>
      </c>
      <c r="CY85">
        <f t="shared" si="20"/>
        <v>426.51</v>
      </c>
      <c r="CZ85">
        <f t="shared" si="21"/>
        <v>63</v>
      </c>
      <c r="DA85">
        <f t="shared" si="22"/>
        <v>6.77</v>
      </c>
      <c r="DB85">
        <f t="shared" si="23"/>
        <v>64.260000000000005</v>
      </c>
      <c r="DC85">
        <f t="shared" si="24"/>
        <v>0</v>
      </c>
    </row>
    <row r="86" spans="1:107" x14ac:dyDescent="0.2">
      <c r="A86">
        <f>ROW(Source!A34)</f>
        <v>34</v>
      </c>
      <c r="B86">
        <v>39682553</v>
      </c>
      <c r="C86">
        <v>39682657</v>
      </c>
      <c r="D86">
        <v>36799065</v>
      </c>
      <c r="E86">
        <v>17</v>
      </c>
      <c r="F86">
        <v>1</v>
      </c>
      <c r="G86">
        <v>1</v>
      </c>
      <c r="H86">
        <v>3</v>
      </c>
      <c r="I86" t="s">
        <v>404</v>
      </c>
      <c r="J86" t="s">
        <v>3</v>
      </c>
      <c r="K86" t="s">
        <v>405</v>
      </c>
      <c r="L86">
        <v>1374</v>
      </c>
      <c r="N86">
        <v>1013</v>
      </c>
      <c r="O86" t="s">
        <v>406</v>
      </c>
      <c r="P86" t="s">
        <v>406</v>
      </c>
      <c r="Q86">
        <v>1</v>
      </c>
      <c r="W86">
        <v>0</v>
      </c>
      <c r="X86">
        <v>-1731369543</v>
      </c>
      <c r="Y86">
        <v>14.46</v>
      </c>
      <c r="AA86">
        <v>1</v>
      </c>
      <c r="AB86">
        <v>0</v>
      </c>
      <c r="AC86">
        <v>0</v>
      </c>
      <c r="AD86">
        <v>0</v>
      </c>
      <c r="AE86">
        <v>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14.46</v>
      </c>
      <c r="AU86" t="s">
        <v>3</v>
      </c>
      <c r="AV86">
        <v>0</v>
      </c>
      <c r="AW86">
        <v>2</v>
      </c>
      <c r="AX86">
        <v>39682671</v>
      </c>
      <c r="AY86">
        <v>1</v>
      </c>
      <c r="AZ86">
        <v>0</v>
      </c>
      <c r="BA86">
        <v>83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Y86*Source!I34</f>
        <v>4.6272000000000002</v>
      </c>
      <c r="CY86">
        <f t="shared" si="20"/>
        <v>1</v>
      </c>
      <c r="CZ86">
        <f t="shared" si="21"/>
        <v>1</v>
      </c>
      <c r="DA86">
        <f t="shared" si="22"/>
        <v>1</v>
      </c>
      <c r="DB86">
        <f t="shared" si="23"/>
        <v>14.46</v>
      </c>
      <c r="DC86">
        <f t="shared" si="24"/>
        <v>0</v>
      </c>
    </row>
    <row r="87" spans="1:107" x14ac:dyDescent="0.2">
      <c r="A87">
        <f>ROW(Source!A36)</f>
        <v>36</v>
      </c>
      <c r="B87">
        <v>39682553</v>
      </c>
      <c r="C87">
        <v>39682680</v>
      </c>
      <c r="D87">
        <v>37080781</v>
      </c>
      <c r="E87">
        <v>1</v>
      </c>
      <c r="F87">
        <v>1</v>
      </c>
      <c r="G87">
        <v>1</v>
      </c>
      <c r="H87">
        <v>1</v>
      </c>
      <c r="I87" t="s">
        <v>423</v>
      </c>
      <c r="J87" t="s">
        <v>3</v>
      </c>
      <c r="K87" t="s">
        <v>424</v>
      </c>
      <c r="L87">
        <v>1191</v>
      </c>
      <c r="N87">
        <v>1013</v>
      </c>
      <c r="O87" t="s">
        <v>369</v>
      </c>
      <c r="P87" t="s">
        <v>369</v>
      </c>
      <c r="Q87">
        <v>1</v>
      </c>
      <c r="W87">
        <v>0</v>
      </c>
      <c r="X87">
        <v>912892513</v>
      </c>
      <c r="Y87">
        <v>46.6</v>
      </c>
      <c r="AA87">
        <v>0</v>
      </c>
      <c r="AB87">
        <v>0</v>
      </c>
      <c r="AC87">
        <v>0</v>
      </c>
      <c r="AD87">
        <v>67.16</v>
      </c>
      <c r="AE87">
        <v>0</v>
      </c>
      <c r="AF87">
        <v>0</v>
      </c>
      <c r="AG87">
        <v>0</v>
      </c>
      <c r="AH87">
        <v>9.92</v>
      </c>
      <c r="AI87">
        <v>1</v>
      </c>
      <c r="AJ87">
        <v>1</v>
      </c>
      <c r="AK87">
        <v>1</v>
      </c>
      <c r="AL87">
        <v>6.77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46.6</v>
      </c>
      <c r="AU87" t="s">
        <v>3</v>
      </c>
      <c r="AV87">
        <v>1</v>
      </c>
      <c r="AW87">
        <v>2</v>
      </c>
      <c r="AX87">
        <v>39682681</v>
      </c>
      <c r="AY87">
        <v>1</v>
      </c>
      <c r="AZ87">
        <v>0</v>
      </c>
      <c r="BA87">
        <v>84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Y87*Source!I36</f>
        <v>3.7280000000000002</v>
      </c>
      <c r="CY87">
        <f>AD87</f>
        <v>67.16</v>
      </c>
      <c r="CZ87">
        <f>AH87</f>
        <v>9.92</v>
      </c>
      <c r="DA87">
        <f>AL87</f>
        <v>6.77</v>
      </c>
      <c r="DB87">
        <f t="shared" si="23"/>
        <v>462.27</v>
      </c>
      <c r="DC87">
        <f t="shared" si="24"/>
        <v>0</v>
      </c>
    </row>
    <row r="88" spans="1:107" x14ac:dyDescent="0.2">
      <c r="A88">
        <f>ROW(Source!A36)</f>
        <v>36</v>
      </c>
      <c r="B88">
        <v>39682553</v>
      </c>
      <c r="C88">
        <v>39682680</v>
      </c>
      <c r="D88">
        <v>37064876</v>
      </c>
      <c r="E88">
        <v>1</v>
      </c>
      <c r="F88">
        <v>1</v>
      </c>
      <c r="G88">
        <v>1</v>
      </c>
      <c r="H88">
        <v>1</v>
      </c>
      <c r="I88" t="s">
        <v>370</v>
      </c>
      <c r="J88" t="s">
        <v>3</v>
      </c>
      <c r="K88" t="s">
        <v>371</v>
      </c>
      <c r="L88">
        <v>1191</v>
      </c>
      <c r="N88">
        <v>1013</v>
      </c>
      <c r="O88" t="s">
        <v>369</v>
      </c>
      <c r="P88" t="s">
        <v>369</v>
      </c>
      <c r="Q88">
        <v>1</v>
      </c>
      <c r="W88">
        <v>0</v>
      </c>
      <c r="X88">
        <v>-1417349443</v>
      </c>
      <c r="Y88">
        <v>0.06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6.77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0.06</v>
      </c>
      <c r="AU88" t="s">
        <v>3</v>
      </c>
      <c r="AV88">
        <v>2</v>
      </c>
      <c r="AW88">
        <v>2</v>
      </c>
      <c r="AX88">
        <v>39682682</v>
      </c>
      <c r="AY88">
        <v>1</v>
      </c>
      <c r="AZ88">
        <v>0</v>
      </c>
      <c r="BA88">
        <v>85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Y88*Source!I36</f>
        <v>4.7999999999999996E-3</v>
      </c>
      <c r="CY88">
        <f>AD88</f>
        <v>0</v>
      </c>
      <c r="CZ88">
        <f>AH88</f>
        <v>0</v>
      </c>
      <c r="DA88">
        <f>AL88</f>
        <v>1</v>
      </c>
      <c r="DB88">
        <f t="shared" si="23"/>
        <v>0</v>
      </c>
      <c r="DC88">
        <f t="shared" si="24"/>
        <v>0</v>
      </c>
    </row>
    <row r="89" spans="1:107" x14ac:dyDescent="0.2">
      <c r="A89">
        <f>ROW(Source!A36)</f>
        <v>36</v>
      </c>
      <c r="B89">
        <v>39682553</v>
      </c>
      <c r="C89">
        <v>39682680</v>
      </c>
      <c r="D89">
        <v>36882159</v>
      </c>
      <c r="E89">
        <v>1</v>
      </c>
      <c r="F89">
        <v>1</v>
      </c>
      <c r="G89">
        <v>1</v>
      </c>
      <c r="H89">
        <v>2</v>
      </c>
      <c r="I89" t="s">
        <v>372</v>
      </c>
      <c r="J89" t="s">
        <v>373</v>
      </c>
      <c r="K89" t="s">
        <v>374</v>
      </c>
      <c r="L89">
        <v>1368</v>
      </c>
      <c r="N89">
        <v>1011</v>
      </c>
      <c r="O89" t="s">
        <v>375</v>
      </c>
      <c r="P89" t="s">
        <v>375</v>
      </c>
      <c r="Q89">
        <v>1</v>
      </c>
      <c r="W89">
        <v>0</v>
      </c>
      <c r="X89">
        <v>-1718674368</v>
      </c>
      <c r="Y89">
        <v>0.03</v>
      </c>
      <c r="AA89">
        <v>0</v>
      </c>
      <c r="AB89">
        <v>758.17</v>
      </c>
      <c r="AC89">
        <v>13.5</v>
      </c>
      <c r="AD89">
        <v>0</v>
      </c>
      <c r="AE89">
        <v>0</v>
      </c>
      <c r="AF89">
        <v>111.99</v>
      </c>
      <c r="AG89">
        <v>13.5</v>
      </c>
      <c r="AH89">
        <v>0</v>
      </c>
      <c r="AI89">
        <v>1</v>
      </c>
      <c r="AJ89">
        <v>6.77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0.03</v>
      </c>
      <c r="AU89" t="s">
        <v>3</v>
      </c>
      <c r="AV89">
        <v>0</v>
      </c>
      <c r="AW89">
        <v>2</v>
      </c>
      <c r="AX89">
        <v>39682683</v>
      </c>
      <c r="AY89">
        <v>1</v>
      </c>
      <c r="AZ89">
        <v>0</v>
      </c>
      <c r="BA89">
        <v>86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Y89*Source!I36</f>
        <v>2.3999999999999998E-3</v>
      </c>
      <c r="CY89">
        <f>AB89</f>
        <v>758.17</v>
      </c>
      <c r="CZ89">
        <f>AF89</f>
        <v>111.99</v>
      </c>
      <c r="DA89">
        <f>AJ89</f>
        <v>6.77</v>
      </c>
      <c r="DB89">
        <f t="shared" si="23"/>
        <v>3.36</v>
      </c>
      <c r="DC89">
        <f t="shared" si="24"/>
        <v>0.41</v>
      </c>
    </row>
    <row r="90" spans="1:107" x14ac:dyDescent="0.2">
      <c r="A90">
        <f>ROW(Source!A36)</f>
        <v>36</v>
      </c>
      <c r="B90">
        <v>39682553</v>
      </c>
      <c r="C90">
        <v>39682680</v>
      </c>
      <c r="D90">
        <v>36883554</v>
      </c>
      <c r="E90">
        <v>1</v>
      </c>
      <c r="F90">
        <v>1</v>
      </c>
      <c r="G90">
        <v>1</v>
      </c>
      <c r="H90">
        <v>2</v>
      </c>
      <c r="I90" t="s">
        <v>376</v>
      </c>
      <c r="J90" t="s">
        <v>377</v>
      </c>
      <c r="K90" t="s">
        <v>378</v>
      </c>
      <c r="L90">
        <v>1368</v>
      </c>
      <c r="N90">
        <v>1011</v>
      </c>
      <c r="O90" t="s">
        <v>375</v>
      </c>
      <c r="P90" t="s">
        <v>375</v>
      </c>
      <c r="Q90">
        <v>1</v>
      </c>
      <c r="W90">
        <v>0</v>
      </c>
      <c r="X90">
        <v>1372534845</v>
      </c>
      <c r="Y90">
        <v>0.03</v>
      </c>
      <c r="AA90">
        <v>0</v>
      </c>
      <c r="AB90">
        <v>444.86</v>
      </c>
      <c r="AC90">
        <v>11.6</v>
      </c>
      <c r="AD90">
        <v>0</v>
      </c>
      <c r="AE90">
        <v>0</v>
      </c>
      <c r="AF90">
        <v>65.709999999999994</v>
      </c>
      <c r="AG90">
        <v>11.6</v>
      </c>
      <c r="AH90">
        <v>0</v>
      </c>
      <c r="AI90">
        <v>1</v>
      </c>
      <c r="AJ90">
        <v>6.77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0.03</v>
      </c>
      <c r="AU90" t="s">
        <v>3</v>
      </c>
      <c r="AV90">
        <v>0</v>
      </c>
      <c r="AW90">
        <v>2</v>
      </c>
      <c r="AX90">
        <v>39682684</v>
      </c>
      <c r="AY90">
        <v>1</v>
      </c>
      <c r="AZ90">
        <v>0</v>
      </c>
      <c r="BA90">
        <v>87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Y90*Source!I36</f>
        <v>2.3999999999999998E-3</v>
      </c>
      <c r="CY90">
        <f>AB90</f>
        <v>444.86</v>
      </c>
      <c r="CZ90">
        <f>AF90</f>
        <v>65.709999999999994</v>
      </c>
      <c r="DA90">
        <f>AJ90</f>
        <v>6.77</v>
      </c>
      <c r="DB90">
        <f t="shared" si="23"/>
        <v>1.97</v>
      </c>
      <c r="DC90">
        <f t="shared" si="24"/>
        <v>0.35</v>
      </c>
    </row>
    <row r="91" spans="1:107" x14ac:dyDescent="0.2">
      <c r="A91">
        <f>ROW(Source!A36)</f>
        <v>36</v>
      </c>
      <c r="B91">
        <v>39682553</v>
      </c>
      <c r="C91">
        <v>39682680</v>
      </c>
      <c r="D91">
        <v>36884526</v>
      </c>
      <c r="E91">
        <v>1</v>
      </c>
      <c r="F91">
        <v>1</v>
      </c>
      <c r="G91">
        <v>1</v>
      </c>
      <c r="H91">
        <v>2</v>
      </c>
      <c r="I91" t="s">
        <v>379</v>
      </c>
      <c r="J91" t="s">
        <v>380</v>
      </c>
      <c r="K91" t="s">
        <v>381</v>
      </c>
      <c r="L91">
        <v>1368</v>
      </c>
      <c r="N91">
        <v>1011</v>
      </c>
      <c r="O91" t="s">
        <v>375</v>
      </c>
      <c r="P91" t="s">
        <v>375</v>
      </c>
      <c r="Q91">
        <v>1</v>
      </c>
      <c r="W91">
        <v>0</v>
      </c>
      <c r="X91">
        <v>-995250510</v>
      </c>
      <c r="Y91">
        <v>19.2</v>
      </c>
      <c r="AA91">
        <v>0</v>
      </c>
      <c r="AB91">
        <v>7.51</v>
      </c>
      <c r="AC91">
        <v>0</v>
      </c>
      <c r="AD91">
        <v>0</v>
      </c>
      <c r="AE91">
        <v>0</v>
      </c>
      <c r="AF91">
        <v>1.1100000000000001</v>
      </c>
      <c r="AG91">
        <v>0</v>
      </c>
      <c r="AH91">
        <v>0</v>
      </c>
      <c r="AI91">
        <v>1</v>
      </c>
      <c r="AJ91">
        <v>6.77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19.2</v>
      </c>
      <c r="AU91" t="s">
        <v>3</v>
      </c>
      <c r="AV91">
        <v>0</v>
      </c>
      <c r="AW91">
        <v>2</v>
      </c>
      <c r="AX91">
        <v>39682685</v>
      </c>
      <c r="AY91">
        <v>1</v>
      </c>
      <c r="AZ91">
        <v>0</v>
      </c>
      <c r="BA91">
        <v>88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Y91*Source!I36</f>
        <v>1.536</v>
      </c>
      <c r="CY91">
        <f>AB91</f>
        <v>7.51</v>
      </c>
      <c r="CZ91">
        <f>AF91</f>
        <v>1.1100000000000001</v>
      </c>
      <c r="DA91">
        <f>AJ91</f>
        <v>6.77</v>
      </c>
      <c r="DB91">
        <f t="shared" si="23"/>
        <v>21.31</v>
      </c>
      <c r="DC91">
        <f t="shared" si="24"/>
        <v>0</v>
      </c>
    </row>
    <row r="92" spans="1:107" x14ac:dyDescent="0.2">
      <c r="A92">
        <f>ROW(Source!A36)</f>
        <v>36</v>
      </c>
      <c r="B92">
        <v>39682553</v>
      </c>
      <c r="C92">
        <v>39682680</v>
      </c>
      <c r="D92">
        <v>36800043</v>
      </c>
      <c r="E92">
        <v>1</v>
      </c>
      <c r="F92">
        <v>1</v>
      </c>
      <c r="G92">
        <v>1</v>
      </c>
      <c r="H92">
        <v>3</v>
      </c>
      <c r="I92" t="s">
        <v>382</v>
      </c>
      <c r="J92" t="s">
        <v>383</v>
      </c>
      <c r="K92" t="s">
        <v>384</v>
      </c>
      <c r="L92">
        <v>1346</v>
      </c>
      <c r="N92">
        <v>1009</v>
      </c>
      <c r="O92" t="s">
        <v>385</v>
      </c>
      <c r="P92" t="s">
        <v>385</v>
      </c>
      <c r="Q92">
        <v>1</v>
      </c>
      <c r="W92">
        <v>0</v>
      </c>
      <c r="X92">
        <v>618806536</v>
      </c>
      <c r="Y92">
        <v>0.2</v>
      </c>
      <c r="AA92">
        <v>304.45</v>
      </c>
      <c r="AB92">
        <v>0</v>
      </c>
      <c r="AC92">
        <v>0</v>
      </c>
      <c r="AD92">
        <v>0</v>
      </c>
      <c r="AE92">
        <v>44.97</v>
      </c>
      <c r="AF92">
        <v>0</v>
      </c>
      <c r="AG92">
        <v>0</v>
      </c>
      <c r="AH92">
        <v>0</v>
      </c>
      <c r="AI92">
        <v>6.77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0.2</v>
      </c>
      <c r="AU92" t="s">
        <v>3</v>
      </c>
      <c r="AV92">
        <v>0</v>
      </c>
      <c r="AW92">
        <v>2</v>
      </c>
      <c r="AX92">
        <v>39682686</v>
      </c>
      <c r="AY92">
        <v>1</v>
      </c>
      <c r="AZ92">
        <v>0</v>
      </c>
      <c r="BA92">
        <v>89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Y92*Source!I36</f>
        <v>1.6E-2</v>
      </c>
      <c r="CY92">
        <f t="shared" ref="CY92:CY101" si="25">AA92</f>
        <v>304.45</v>
      </c>
      <c r="CZ92">
        <f t="shared" ref="CZ92:CZ101" si="26">AE92</f>
        <v>44.97</v>
      </c>
      <c r="DA92">
        <f t="shared" ref="DA92:DA101" si="27">AI92</f>
        <v>6.77</v>
      </c>
      <c r="DB92">
        <f t="shared" si="23"/>
        <v>8.99</v>
      </c>
      <c r="DC92">
        <f t="shared" si="24"/>
        <v>0</v>
      </c>
    </row>
    <row r="93" spans="1:107" x14ac:dyDescent="0.2">
      <c r="A93">
        <f>ROW(Source!A36)</f>
        <v>36</v>
      </c>
      <c r="B93">
        <v>39682553</v>
      </c>
      <c r="C93">
        <v>39682680</v>
      </c>
      <c r="D93">
        <v>36801775</v>
      </c>
      <c r="E93">
        <v>1</v>
      </c>
      <c r="F93">
        <v>1</v>
      </c>
      <c r="G93">
        <v>1</v>
      </c>
      <c r="H93">
        <v>3</v>
      </c>
      <c r="I93" t="s">
        <v>386</v>
      </c>
      <c r="J93" t="s">
        <v>387</v>
      </c>
      <c r="K93" t="s">
        <v>388</v>
      </c>
      <c r="L93">
        <v>1346</v>
      </c>
      <c r="N93">
        <v>1009</v>
      </c>
      <c r="O93" t="s">
        <v>385</v>
      </c>
      <c r="P93" t="s">
        <v>385</v>
      </c>
      <c r="Q93">
        <v>1</v>
      </c>
      <c r="W93">
        <v>0</v>
      </c>
      <c r="X93">
        <v>56922527</v>
      </c>
      <c r="Y93">
        <v>0.09</v>
      </c>
      <c r="AA93">
        <v>77.86</v>
      </c>
      <c r="AB93">
        <v>0</v>
      </c>
      <c r="AC93">
        <v>0</v>
      </c>
      <c r="AD93">
        <v>0</v>
      </c>
      <c r="AE93">
        <v>11.5</v>
      </c>
      <c r="AF93">
        <v>0</v>
      </c>
      <c r="AG93">
        <v>0</v>
      </c>
      <c r="AH93">
        <v>0</v>
      </c>
      <c r="AI93">
        <v>6.77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0.09</v>
      </c>
      <c r="AU93" t="s">
        <v>3</v>
      </c>
      <c r="AV93">
        <v>0</v>
      </c>
      <c r="AW93">
        <v>2</v>
      </c>
      <c r="AX93">
        <v>39682687</v>
      </c>
      <c r="AY93">
        <v>1</v>
      </c>
      <c r="AZ93">
        <v>0</v>
      </c>
      <c r="BA93">
        <v>90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Y93*Source!I36</f>
        <v>7.1999999999999998E-3</v>
      </c>
      <c r="CY93">
        <f t="shared" si="25"/>
        <v>77.86</v>
      </c>
      <c r="CZ93">
        <f t="shared" si="26"/>
        <v>11.5</v>
      </c>
      <c r="DA93">
        <f t="shared" si="27"/>
        <v>6.77</v>
      </c>
      <c r="DB93">
        <f t="shared" si="23"/>
        <v>1.04</v>
      </c>
      <c r="DC93">
        <f t="shared" si="24"/>
        <v>0</v>
      </c>
    </row>
    <row r="94" spans="1:107" x14ac:dyDescent="0.2">
      <c r="A94">
        <f>ROW(Source!A36)</f>
        <v>36</v>
      </c>
      <c r="B94">
        <v>39682553</v>
      </c>
      <c r="C94">
        <v>39682680</v>
      </c>
      <c r="D94">
        <v>36802094</v>
      </c>
      <c r="E94">
        <v>1</v>
      </c>
      <c r="F94">
        <v>1</v>
      </c>
      <c r="G94">
        <v>1</v>
      </c>
      <c r="H94">
        <v>3</v>
      </c>
      <c r="I94" t="s">
        <v>389</v>
      </c>
      <c r="J94" t="s">
        <v>390</v>
      </c>
      <c r="K94" t="s">
        <v>391</v>
      </c>
      <c r="L94">
        <v>1346</v>
      </c>
      <c r="N94">
        <v>1009</v>
      </c>
      <c r="O94" t="s">
        <v>385</v>
      </c>
      <c r="P94" t="s">
        <v>385</v>
      </c>
      <c r="Q94">
        <v>1</v>
      </c>
      <c r="W94">
        <v>0</v>
      </c>
      <c r="X94">
        <v>-1088866022</v>
      </c>
      <c r="Y94">
        <v>0.9</v>
      </c>
      <c r="AA94">
        <v>205.81</v>
      </c>
      <c r="AB94">
        <v>0</v>
      </c>
      <c r="AC94">
        <v>0</v>
      </c>
      <c r="AD94">
        <v>0</v>
      </c>
      <c r="AE94">
        <v>30.4</v>
      </c>
      <c r="AF94">
        <v>0</v>
      </c>
      <c r="AG94">
        <v>0</v>
      </c>
      <c r="AH94">
        <v>0</v>
      </c>
      <c r="AI94">
        <v>6.77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0.9</v>
      </c>
      <c r="AU94" t="s">
        <v>3</v>
      </c>
      <c r="AV94">
        <v>0</v>
      </c>
      <c r="AW94">
        <v>2</v>
      </c>
      <c r="AX94">
        <v>39682688</v>
      </c>
      <c r="AY94">
        <v>1</v>
      </c>
      <c r="AZ94">
        <v>0</v>
      </c>
      <c r="BA94">
        <v>91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Y94*Source!I36</f>
        <v>7.2000000000000008E-2</v>
      </c>
      <c r="CY94">
        <f t="shared" si="25"/>
        <v>205.81</v>
      </c>
      <c r="CZ94">
        <f t="shared" si="26"/>
        <v>30.4</v>
      </c>
      <c r="DA94">
        <f t="shared" si="27"/>
        <v>6.77</v>
      </c>
      <c r="DB94">
        <f t="shared" si="23"/>
        <v>27.36</v>
      </c>
      <c r="DC94">
        <f t="shared" si="24"/>
        <v>0</v>
      </c>
    </row>
    <row r="95" spans="1:107" x14ac:dyDescent="0.2">
      <c r="A95">
        <f>ROW(Source!A36)</f>
        <v>36</v>
      </c>
      <c r="B95">
        <v>39682553</v>
      </c>
      <c r="C95">
        <v>39682680</v>
      </c>
      <c r="D95">
        <v>36802106</v>
      </c>
      <c r="E95">
        <v>1</v>
      </c>
      <c r="F95">
        <v>1</v>
      </c>
      <c r="G95">
        <v>1</v>
      </c>
      <c r="H95">
        <v>3</v>
      </c>
      <c r="I95" t="s">
        <v>456</v>
      </c>
      <c r="J95" t="s">
        <v>457</v>
      </c>
      <c r="K95" t="s">
        <v>458</v>
      </c>
      <c r="L95">
        <v>1308</v>
      </c>
      <c r="N95">
        <v>1003</v>
      </c>
      <c r="O95" t="s">
        <v>70</v>
      </c>
      <c r="P95" t="s">
        <v>70</v>
      </c>
      <c r="Q95">
        <v>100</v>
      </c>
      <c r="W95">
        <v>0</v>
      </c>
      <c r="X95">
        <v>568244124</v>
      </c>
      <c r="Y95">
        <v>0.15</v>
      </c>
      <c r="AA95">
        <v>812.4</v>
      </c>
      <c r="AB95">
        <v>0</v>
      </c>
      <c r="AC95">
        <v>0</v>
      </c>
      <c r="AD95">
        <v>0</v>
      </c>
      <c r="AE95">
        <v>120</v>
      </c>
      <c r="AF95">
        <v>0</v>
      </c>
      <c r="AG95">
        <v>0</v>
      </c>
      <c r="AH95">
        <v>0</v>
      </c>
      <c r="AI95">
        <v>6.77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0.15</v>
      </c>
      <c r="AU95" t="s">
        <v>3</v>
      </c>
      <c r="AV95">
        <v>0</v>
      </c>
      <c r="AW95">
        <v>2</v>
      </c>
      <c r="AX95">
        <v>39682689</v>
      </c>
      <c r="AY95">
        <v>1</v>
      </c>
      <c r="AZ95">
        <v>0</v>
      </c>
      <c r="BA95">
        <v>92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Y95*Source!I36</f>
        <v>1.2E-2</v>
      </c>
      <c r="CY95">
        <f t="shared" si="25"/>
        <v>812.4</v>
      </c>
      <c r="CZ95">
        <f t="shared" si="26"/>
        <v>120</v>
      </c>
      <c r="DA95">
        <f t="shared" si="27"/>
        <v>6.77</v>
      </c>
      <c r="DB95">
        <f t="shared" si="23"/>
        <v>18</v>
      </c>
      <c r="DC95">
        <f t="shared" si="24"/>
        <v>0</v>
      </c>
    </row>
    <row r="96" spans="1:107" x14ac:dyDescent="0.2">
      <c r="A96">
        <f>ROW(Source!A36)</f>
        <v>36</v>
      </c>
      <c r="B96">
        <v>39682553</v>
      </c>
      <c r="C96">
        <v>39682680</v>
      </c>
      <c r="D96">
        <v>36804448</v>
      </c>
      <c r="E96">
        <v>1</v>
      </c>
      <c r="F96">
        <v>1</v>
      </c>
      <c r="G96">
        <v>1</v>
      </c>
      <c r="H96">
        <v>3</v>
      </c>
      <c r="I96" t="s">
        <v>392</v>
      </c>
      <c r="J96" t="s">
        <v>393</v>
      </c>
      <c r="K96" t="s">
        <v>394</v>
      </c>
      <c r="L96">
        <v>1346</v>
      </c>
      <c r="N96">
        <v>1009</v>
      </c>
      <c r="O96" t="s">
        <v>385</v>
      </c>
      <c r="P96" t="s">
        <v>385</v>
      </c>
      <c r="Q96">
        <v>1</v>
      </c>
      <c r="W96">
        <v>0</v>
      </c>
      <c r="X96">
        <v>103900845</v>
      </c>
      <c r="Y96">
        <v>5.54</v>
      </c>
      <c r="AA96">
        <v>61.2</v>
      </c>
      <c r="AB96">
        <v>0</v>
      </c>
      <c r="AC96">
        <v>0</v>
      </c>
      <c r="AD96">
        <v>0</v>
      </c>
      <c r="AE96">
        <v>9.0399999999999991</v>
      </c>
      <c r="AF96">
        <v>0</v>
      </c>
      <c r="AG96">
        <v>0</v>
      </c>
      <c r="AH96">
        <v>0</v>
      </c>
      <c r="AI96">
        <v>6.77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5.54</v>
      </c>
      <c r="AU96" t="s">
        <v>3</v>
      </c>
      <c r="AV96">
        <v>0</v>
      </c>
      <c r="AW96">
        <v>2</v>
      </c>
      <c r="AX96">
        <v>39682690</v>
      </c>
      <c r="AY96">
        <v>1</v>
      </c>
      <c r="AZ96">
        <v>0</v>
      </c>
      <c r="BA96">
        <v>93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Y96*Source!I36</f>
        <v>0.44320000000000004</v>
      </c>
      <c r="CY96">
        <f t="shared" si="25"/>
        <v>61.2</v>
      </c>
      <c r="CZ96">
        <f t="shared" si="26"/>
        <v>9.0399999999999991</v>
      </c>
      <c r="DA96">
        <f t="shared" si="27"/>
        <v>6.77</v>
      </c>
      <c r="DB96">
        <f t="shared" si="23"/>
        <v>50.08</v>
      </c>
      <c r="DC96">
        <f t="shared" si="24"/>
        <v>0</v>
      </c>
    </row>
    <row r="97" spans="1:107" x14ac:dyDescent="0.2">
      <c r="A97">
        <f>ROW(Source!A36)</f>
        <v>36</v>
      </c>
      <c r="B97">
        <v>39682553</v>
      </c>
      <c r="C97">
        <v>39682680</v>
      </c>
      <c r="D97">
        <v>36805500</v>
      </c>
      <c r="E97">
        <v>1</v>
      </c>
      <c r="F97">
        <v>1</v>
      </c>
      <c r="G97">
        <v>1</v>
      </c>
      <c r="H97">
        <v>3</v>
      </c>
      <c r="I97" t="s">
        <v>395</v>
      </c>
      <c r="J97" t="s">
        <v>396</v>
      </c>
      <c r="K97" t="s">
        <v>397</v>
      </c>
      <c r="L97">
        <v>1346</v>
      </c>
      <c r="N97">
        <v>1009</v>
      </c>
      <c r="O97" t="s">
        <v>385</v>
      </c>
      <c r="P97" t="s">
        <v>385</v>
      </c>
      <c r="Q97">
        <v>1</v>
      </c>
      <c r="W97">
        <v>0</v>
      </c>
      <c r="X97">
        <v>-856710481</v>
      </c>
      <c r="Y97">
        <v>0.05</v>
      </c>
      <c r="AA97">
        <v>900.75</v>
      </c>
      <c r="AB97">
        <v>0</v>
      </c>
      <c r="AC97">
        <v>0</v>
      </c>
      <c r="AD97">
        <v>0</v>
      </c>
      <c r="AE97">
        <v>133.05000000000001</v>
      </c>
      <c r="AF97">
        <v>0</v>
      </c>
      <c r="AG97">
        <v>0</v>
      </c>
      <c r="AH97">
        <v>0</v>
      </c>
      <c r="AI97">
        <v>6.77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0.05</v>
      </c>
      <c r="AU97" t="s">
        <v>3</v>
      </c>
      <c r="AV97">
        <v>0</v>
      </c>
      <c r="AW97">
        <v>2</v>
      </c>
      <c r="AX97">
        <v>39682691</v>
      </c>
      <c r="AY97">
        <v>1</v>
      </c>
      <c r="AZ97">
        <v>0</v>
      </c>
      <c r="BA97">
        <v>94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Y97*Source!I36</f>
        <v>4.0000000000000001E-3</v>
      </c>
      <c r="CY97">
        <f t="shared" si="25"/>
        <v>900.75</v>
      </c>
      <c r="CZ97">
        <f t="shared" si="26"/>
        <v>133.05000000000001</v>
      </c>
      <c r="DA97">
        <f t="shared" si="27"/>
        <v>6.77</v>
      </c>
      <c r="DB97">
        <f t="shared" si="23"/>
        <v>6.65</v>
      </c>
      <c r="DC97">
        <f t="shared" si="24"/>
        <v>0</v>
      </c>
    </row>
    <row r="98" spans="1:107" x14ac:dyDescent="0.2">
      <c r="A98">
        <f>ROW(Source!A36)</f>
        <v>36</v>
      </c>
      <c r="B98">
        <v>39682553</v>
      </c>
      <c r="C98">
        <v>39682680</v>
      </c>
      <c r="D98">
        <v>36838473</v>
      </c>
      <c r="E98">
        <v>1</v>
      </c>
      <c r="F98">
        <v>1</v>
      </c>
      <c r="G98">
        <v>1</v>
      </c>
      <c r="H98">
        <v>3</v>
      </c>
      <c r="I98" t="s">
        <v>459</v>
      </c>
      <c r="J98" t="s">
        <v>460</v>
      </c>
      <c r="K98" t="s">
        <v>461</v>
      </c>
      <c r="L98">
        <v>1348</v>
      </c>
      <c r="N98">
        <v>1009</v>
      </c>
      <c r="O98" t="s">
        <v>122</v>
      </c>
      <c r="P98" t="s">
        <v>122</v>
      </c>
      <c r="Q98">
        <v>1000</v>
      </c>
      <c r="W98">
        <v>0</v>
      </c>
      <c r="X98">
        <v>-738198144</v>
      </c>
      <c r="Y98">
        <v>2.9999999999999997E-4</v>
      </c>
      <c r="AA98">
        <v>475254</v>
      </c>
      <c r="AB98">
        <v>0</v>
      </c>
      <c r="AC98">
        <v>0</v>
      </c>
      <c r="AD98">
        <v>0</v>
      </c>
      <c r="AE98">
        <v>70200</v>
      </c>
      <c r="AF98">
        <v>0</v>
      </c>
      <c r="AG98">
        <v>0</v>
      </c>
      <c r="AH98">
        <v>0</v>
      </c>
      <c r="AI98">
        <v>6.77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2.9999999999999997E-4</v>
      </c>
      <c r="AU98" t="s">
        <v>3</v>
      </c>
      <c r="AV98">
        <v>0</v>
      </c>
      <c r="AW98">
        <v>2</v>
      </c>
      <c r="AX98">
        <v>39682692</v>
      </c>
      <c r="AY98">
        <v>1</v>
      </c>
      <c r="AZ98">
        <v>0</v>
      </c>
      <c r="BA98">
        <v>95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Y98*Source!I36</f>
        <v>2.3999999999999997E-5</v>
      </c>
      <c r="CY98">
        <f t="shared" si="25"/>
        <v>475254</v>
      </c>
      <c r="CZ98">
        <f t="shared" si="26"/>
        <v>70200</v>
      </c>
      <c r="DA98">
        <f t="shared" si="27"/>
        <v>6.77</v>
      </c>
      <c r="DB98">
        <f t="shared" si="23"/>
        <v>21.06</v>
      </c>
      <c r="DC98">
        <f t="shared" si="24"/>
        <v>0</v>
      </c>
    </row>
    <row r="99" spans="1:107" x14ac:dyDescent="0.2">
      <c r="A99">
        <f>ROW(Source!A36)</f>
        <v>36</v>
      </c>
      <c r="B99">
        <v>39682553</v>
      </c>
      <c r="C99">
        <v>39682680</v>
      </c>
      <c r="D99">
        <v>36853831</v>
      </c>
      <c r="E99">
        <v>1</v>
      </c>
      <c r="F99">
        <v>1</v>
      </c>
      <c r="G99">
        <v>1</v>
      </c>
      <c r="H99">
        <v>3</v>
      </c>
      <c r="I99" t="s">
        <v>92</v>
      </c>
      <c r="J99" t="s">
        <v>94</v>
      </c>
      <c r="K99" t="s">
        <v>93</v>
      </c>
      <c r="L99">
        <v>1355</v>
      </c>
      <c r="N99">
        <v>1010</v>
      </c>
      <c r="O99" t="s">
        <v>85</v>
      </c>
      <c r="P99" t="s">
        <v>85</v>
      </c>
      <c r="Q99">
        <v>100</v>
      </c>
      <c r="W99">
        <v>0</v>
      </c>
      <c r="X99">
        <v>466138179</v>
      </c>
      <c r="Y99">
        <v>1</v>
      </c>
      <c r="AA99">
        <v>5422.77</v>
      </c>
      <c r="AB99">
        <v>0</v>
      </c>
      <c r="AC99">
        <v>0</v>
      </c>
      <c r="AD99">
        <v>0</v>
      </c>
      <c r="AE99">
        <v>801</v>
      </c>
      <c r="AF99">
        <v>0</v>
      </c>
      <c r="AG99">
        <v>0</v>
      </c>
      <c r="AH99">
        <v>0</v>
      </c>
      <c r="AI99">
        <v>6.77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3</v>
      </c>
      <c r="AT99">
        <v>1</v>
      </c>
      <c r="AU99" t="s">
        <v>3</v>
      </c>
      <c r="AV99">
        <v>0</v>
      </c>
      <c r="AW99">
        <v>1</v>
      </c>
      <c r="AX99">
        <v>-1</v>
      </c>
      <c r="AY99">
        <v>0</v>
      </c>
      <c r="AZ99">
        <v>0</v>
      </c>
      <c r="BA99" t="s">
        <v>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Y99*Source!I36</f>
        <v>0.08</v>
      </c>
      <c r="CY99">
        <f t="shared" si="25"/>
        <v>5422.77</v>
      </c>
      <c r="CZ99">
        <f t="shared" si="26"/>
        <v>801</v>
      </c>
      <c r="DA99">
        <f t="shared" si="27"/>
        <v>6.77</v>
      </c>
      <c r="DB99">
        <f t="shared" si="23"/>
        <v>801</v>
      </c>
      <c r="DC99">
        <f t="shared" si="24"/>
        <v>0</v>
      </c>
    </row>
    <row r="100" spans="1:107" x14ac:dyDescent="0.2">
      <c r="A100">
        <f>ROW(Source!A36)</f>
        <v>36</v>
      </c>
      <c r="B100">
        <v>39682553</v>
      </c>
      <c r="C100">
        <v>39682680</v>
      </c>
      <c r="D100">
        <v>36870813</v>
      </c>
      <c r="E100">
        <v>1</v>
      </c>
      <c r="F100">
        <v>1</v>
      </c>
      <c r="G100">
        <v>1</v>
      </c>
      <c r="H100">
        <v>3</v>
      </c>
      <c r="I100" t="s">
        <v>462</v>
      </c>
      <c r="J100" t="s">
        <v>463</v>
      </c>
      <c r="K100" t="s">
        <v>464</v>
      </c>
      <c r="L100">
        <v>1355</v>
      </c>
      <c r="N100">
        <v>1010</v>
      </c>
      <c r="O100" t="s">
        <v>85</v>
      </c>
      <c r="P100" t="s">
        <v>85</v>
      </c>
      <c r="Q100">
        <v>100</v>
      </c>
      <c r="W100">
        <v>0</v>
      </c>
      <c r="X100">
        <v>877733957</v>
      </c>
      <c r="Y100">
        <v>1.02</v>
      </c>
      <c r="AA100">
        <v>426.51</v>
      </c>
      <c r="AB100">
        <v>0</v>
      </c>
      <c r="AC100">
        <v>0</v>
      </c>
      <c r="AD100">
        <v>0</v>
      </c>
      <c r="AE100">
        <v>63</v>
      </c>
      <c r="AF100">
        <v>0</v>
      </c>
      <c r="AG100">
        <v>0</v>
      </c>
      <c r="AH100">
        <v>0</v>
      </c>
      <c r="AI100">
        <v>6.77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1.02</v>
      </c>
      <c r="AU100" t="s">
        <v>3</v>
      </c>
      <c r="AV100">
        <v>0</v>
      </c>
      <c r="AW100">
        <v>2</v>
      </c>
      <c r="AX100">
        <v>39682693</v>
      </c>
      <c r="AY100">
        <v>1</v>
      </c>
      <c r="AZ100">
        <v>0</v>
      </c>
      <c r="BA100">
        <v>96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Y100*Source!I36</f>
        <v>8.1600000000000006E-2</v>
      </c>
      <c r="CY100">
        <f t="shared" si="25"/>
        <v>426.51</v>
      </c>
      <c r="CZ100">
        <f t="shared" si="26"/>
        <v>63</v>
      </c>
      <c r="DA100">
        <f t="shared" si="27"/>
        <v>6.77</v>
      </c>
      <c r="DB100">
        <f t="shared" si="23"/>
        <v>64.260000000000005</v>
      </c>
      <c r="DC100">
        <f t="shared" si="24"/>
        <v>0</v>
      </c>
    </row>
    <row r="101" spans="1:107" x14ac:dyDescent="0.2">
      <c r="A101">
        <f>ROW(Source!A36)</f>
        <v>36</v>
      </c>
      <c r="B101">
        <v>39682553</v>
      </c>
      <c r="C101">
        <v>39682680</v>
      </c>
      <c r="D101">
        <v>36799065</v>
      </c>
      <c r="E101">
        <v>17</v>
      </c>
      <c r="F101">
        <v>1</v>
      </c>
      <c r="G101">
        <v>1</v>
      </c>
      <c r="H101">
        <v>3</v>
      </c>
      <c r="I101" t="s">
        <v>404</v>
      </c>
      <c r="J101" t="s">
        <v>3</v>
      </c>
      <c r="K101" t="s">
        <v>405</v>
      </c>
      <c r="L101">
        <v>1374</v>
      </c>
      <c r="N101">
        <v>1013</v>
      </c>
      <c r="O101" t="s">
        <v>406</v>
      </c>
      <c r="P101" t="s">
        <v>406</v>
      </c>
      <c r="Q101">
        <v>1</v>
      </c>
      <c r="W101">
        <v>0</v>
      </c>
      <c r="X101">
        <v>-1731369543</v>
      </c>
      <c r="Y101">
        <v>9.25</v>
      </c>
      <c r="AA101">
        <v>1</v>
      </c>
      <c r="AB101">
        <v>0</v>
      </c>
      <c r="AC101">
        <v>0</v>
      </c>
      <c r="AD101">
        <v>0</v>
      </c>
      <c r="AE101">
        <v>1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9.25</v>
      </c>
      <c r="AU101" t="s">
        <v>3</v>
      </c>
      <c r="AV101">
        <v>0</v>
      </c>
      <c r="AW101">
        <v>2</v>
      </c>
      <c r="AX101">
        <v>39682694</v>
      </c>
      <c r="AY101">
        <v>1</v>
      </c>
      <c r="AZ101">
        <v>0</v>
      </c>
      <c r="BA101">
        <v>97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Y101*Source!I36</f>
        <v>0.74</v>
      </c>
      <c r="CY101">
        <f t="shared" si="25"/>
        <v>1</v>
      </c>
      <c r="CZ101">
        <f t="shared" si="26"/>
        <v>1</v>
      </c>
      <c r="DA101">
        <f t="shared" si="27"/>
        <v>1</v>
      </c>
      <c r="DB101">
        <f t="shared" si="23"/>
        <v>9.25</v>
      </c>
      <c r="DC101">
        <f t="shared" si="24"/>
        <v>0</v>
      </c>
    </row>
    <row r="102" spans="1:107" x14ac:dyDescent="0.2">
      <c r="A102">
        <f>ROW(Source!A38)</f>
        <v>38</v>
      </c>
      <c r="B102">
        <v>39682553</v>
      </c>
      <c r="C102">
        <v>39682697</v>
      </c>
      <c r="D102">
        <v>37080781</v>
      </c>
      <c r="E102">
        <v>1</v>
      </c>
      <c r="F102">
        <v>1</v>
      </c>
      <c r="G102">
        <v>1</v>
      </c>
      <c r="H102">
        <v>1</v>
      </c>
      <c r="I102" t="s">
        <v>423</v>
      </c>
      <c r="J102" t="s">
        <v>3</v>
      </c>
      <c r="K102" t="s">
        <v>424</v>
      </c>
      <c r="L102">
        <v>1191</v>
      </c>
      <c r="N102">
        <v>1013</v>
      </c>
      <c r="O102" t="s">
        <v>369</v>
      </c>
      <c r="P102" t="s">
        <v>369</v>
      </c>
      <c r="Q102">
        <v>1</v>
      </c>
      <c r="W102">
        <v>0</v>
      </c>
      <c r="X102">
        <v>912892513</v>
      </c>
      <c r="Y102">
        <v>52.38</v>
      </c>
      <c r="AA102">
        <v>0</v>
      </c>
      <c r="AB102">
        <v>0</v>
      </c>
      <c r="AC102">
        <v>0</v>
      </c>
      <c r="AD102">
        <v>67.16</v>
      </c>
      <c r="AE102">
        <v>0</v>
      </c>
      <c r="AF102">
        <v>0</v>
      </c>
      <c r="AG102">
        <v>0</v>
      </c>
      <c r="AH102">
        <v>9.92</v>
      </c>
      <c r="AI102">
        <v>1</v>
      </c>
      <c r="AJ102">
        <v>1</v>
      </c>
      <c r="AK102">
        <v>1</v>
      </c>
      <c r="AL102">
        <v>6.77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38.799999999999997</v>
      </c>
      <c r="AU102" t="s">
        <v>49</v>
      </c>
      <c r="AV102">
        <v>1</v>
      </c>
      <c r="AW102">
        <v>2</v>
      </c>
      <c r="AX102">
        <v>39682698</v>
      </c>
      <c r="AY102">
        <v>1</v>
      </c>
      <c r="AZ102">
        <v>0</v>
      </c>
      <c r="BA102">
        <v>98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Y102*Source!I38</f>
        <v>1.0476000000000001</v>
      </c>
      <c r="CY102">
        <f>AD102</f>
        <v>67.16</v>
      </c>
      <c r="CZ102">
        <f>AH102</f>
        <v>9.92</v>
      </c>
      <c r="DA102">
        <f>AL102</f>
        <v>6.77</v>
      </c>
      <c r="DB102">
        <f>ROUND((ROUND(AT102*CZ102,2)*1.35),2)</f>
        <v>519.62</v>
      </c>
      <c r="DC102">
        <f>ROUND((ROUND(AT102*AG102,2)*1.35),2)</f>
        <v>0</v>
      </c>
    </row>
    <row r="103" spans="1:107" x14ac:dyDescent="0.2">
      <c r="A103">
        <f>ROW(Source!A38)</f>
        <v>38</v>
      </c>
      <c r="B103">
        <v>39682553</v>
      </c>
      <c r="C103">
        <v>39682697</v>
      </c>
      <c r="D103">
        <v>37064876</v>
      </c>
      <c r="E103">
        <v>1</v>
      </c>
      <c r="F103">
        <v>1</v>
      </c>
      <c r="G103">
        <v>1</v>
      </c>
      <c r="H103">
        <v>1</v>
      </c>
      <c r="I103" t="s">
        <v>370</v>
      </c>
      <c r="J103" t="s">
        <v>3</v>
      </c>
      <c r="K103" t="s">
        <v>371</v>
      </c>
      <c r="L103">
        <v>1191</v>
      </c>
      <c r="N103">
        <v>1013</v>
      </c>
      <c r="O103" t="s">
        <v>369</v>
      </c>
      <c r="P103" t="s">
        <v>369</v>
      </c>
      <c r="Q103">
        <v>1</v>
      </c>
      <c r="W103">
        <v>0</v>
      </c>
      <c r="X103">
        <v>-1417349443</v>
      </c>
      <c r="Y103">
        <v>0.04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6.77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0.04</v>
      </c>
      <c r="AU103" t="s">
        <v>3</v>
      </c>
      <c r="AV103">
        <v>2</v>
      </c>
      <c r="AW103">
        <v>2</v>
      </c>
      <c r="AX103">
        <v>39682699</v>
      </c>
      <c r="AY103">
        <v>1</v>
      </c>
      <c r="AZ103">
        <v>2048</v>
      </c>
      <c r="BA103">
        <v>99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Y103*Source!I38</f>
        <v>8.0000000000000004E-4</v>
      </c>
      <c r="CY103">
        <f>AD103</f>
        <v>0</v>
      </c>
      <c r="CZ103">
        <f>AH103</f>
        <v>0</v>
      </c>
      <c r="DA103">
        <f>AL103</f>
        <v>1</v>
      </c>
      <c r="DB103">
        <f>ROUND(ROUND(AT103*CZ103,2),2)</f>
        <v>0</v>
      </c>
      <c r="DC103">
        <f>ROUND(ROUND(AT103*AG103,2),2)</f>
        <v>0</v>
      </c>
    </row>
    <row r="104" spans="1:107" x14ac:dyDescent="0.2">
      <c r="A104">
        <f>ROW(Source!A38)</f>
        <v>38</v>
      </c>
      <c r="B104">
        <v>39682553</v>
      </c>
      <c r="C104">
        <v>39682697</v>
      </c>
      <c r="D104">
        <v>36882159</v>
      </c>
      <c r="E104">
        <v>1</v>
      </c>
      <c r="F104">
        <v>1</v>
      </c>
      <c r="G104">
        <v>1</v>
      </c>
      <c r="H104">
        <v>2</v>
      </c>
      <c r="I104" t="s">
        <v>372</v>
      </c>
      <c r="J104" t="s">
        <v>373</v>
      </c>
      <c r="K104" t="s">
        <v>374</v>
      </c>
      <c r="L104">
        <v>1368</v>
      </c>
      <c r="N104">
        <v>1011</v>
      </c>
      <c r="O104" t="s">
        <v>375</v>
      </c>
      <c r="P104" t="s">
        <v>375</v>
      </c>
      <c r="Q104">
        <v>1</v>
      </c>
      <c r="W104">
        <v>0</v>
      </c>
      <c r="X104">
        <v>-1718674368</v>
      </c>
      <c r="Y104">
        <v>2.7000000000000003E-2</v>
      </c>
      <c r="AA104">
        <v>0</v>
      </c>
      <c r="AB104">
        <v>758.17</v>
      </c>
      <c r="AC104">
        <v>13.5</v>
      </c>
      <c r="AD104">
        <v>0</v>
      </c>
      <c r="AE104">
        <v>0</v>
      </c>
      <c r="AF104">
        <v>111.99</v>
      </c>
      <c r="AG104">
        <v>13.5</v>
      </c>
      <c r="AH104">
        <v>0</v>
      </c>
      <c r="AI104">
        <v>1</v>
      </c>
      <c r="AJ104">
        <v>6.77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0.02</v>
      </c>
      <c r="AU104" t="s">
        <v>49</v>
      </c>
      <c r="AV104">
        <v>0</v>
      </c>
      <c r="AW104">
        <v>2</v>
      </c>
      <c r="AX104">
        <v>39682700</v>
      </c>
      <c r="AY104">
        <v>1</v>
      </c>
      <c r="AZ104">
        <v>0</v>
      </c>
      <c r="BA104">
        <v>100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Y104*Source!I38</f>
        <v>5.4000000000000012E-4</v>
      </c>
      <c r="CY104">
        <f>AB104</f>
        <v>758.17</v>
      </c>
      <c r="CZ104">
        <f>AF104</f>
        <v>111.99</v>
      </c>
      <c r="DA104">
        <f>AJ104</f>
        <v>6.77</v>
      </c>
      <c r="DB104">
        <f>ROUND((ROUND(AT104*CZ104,2)*1.35),2)</f>
        <v>3.02</v>
      </c>
      <c r="DC104">
        <f>ROUND((ROUND(AT104*AG104,2)*1.35),2)</f>
        <v>0.36</v>
      </c>
    </row>
    <row r="105" spans="1:107" x14ac:dyDescent="0.2">
      <c r="A105">
        <f>ROW(Source!A38)</f>
        <v>38</v>
      </c>
      <c r="B105">
        <v>39682553</v>
      </c>
      <c r="C105">
        <v>39682697</v>
      </c>
      <c r="D105">
        <v>36883554</v>
      </c>
      <c r="E105">
        <v>1</v>
      </c>
      <c r="F105">
        <v>1</v>
      </c>
      <c r="G105">
        <v>1</v>
      </c>
      <c r="H105">
        <v>2</v>
      </c>
      <c r="I105" t="s">
        <v>376</v>
      </c>
      <c r="J105" t="s">
        <v>377</v>
      </c>
      <c r="K105" t="s">
        <v>378</v>
      </c>
      <c r="L105">
        <v>1368</v>
      </c>
      <c r="N105">
        <v>1011</v>
      </c>
      <c r="O105" t="s">
        <v>375</v>
      </c>
      <c r="P105" t="s">
        <v>375</v>
      </c>
      <c r="Q105">
        <v>1</v>
      </c>
      <c r="W105">
        <v>0</v>
      </c>
      <c r="X105">
        <v>1372534845</v>
      </c>
      <c r="Y105">
        <v>2.7000000000000003E-2</v>
      </c>
      <c r="AA105">
        <v>0</v>
      </c>
      <c r="AB105">
        <v>444.86</v>
      </c>
      <c r="AC105">
        <v>11.6</v>
      </c>
      <c r="AD105">
        <v>0</v>
      </c>
      <c r="AE105">
        <v>0</v>
      </c>
      <c r="AF105">
        <v>65.709999999999994</v>
      </c>
      <c r="AG105">
        <v>11.6</v>
      </c>
      <c r="AH105">
        <v>0</v>
      </c>
      <c r="AI105">
        <v>1</v>
      </c>
      <c r="AJ105">
        <v>6.77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0.02</v>
      </c>
      <c r="AU105" t="s">
        <v>49</v>
      </c>
      <c r="AV105">
        <v>0</v>
      </c>
      <c r="AW105">
        <v>2</v>
      </c>
      <c r="AX105">
        <v>39682701</v>
      </c>
      <c r="AY105">
        <v>1</v>
      </c>
      <c r="AZ105">
        <v>0</v>
      </c>
      <c r="BA105">
        <v>101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Y105*Source!I38</f>
        <v>5.4000000000000012E-4</v>
      </c>
      <c r="CY105">
        <f>AB105</f>
        <v>444.86</v>
      </c>
      <c r="CZ105">
        <f>AF105</f>
        <v>65.709999999999994</v>
      </c>
      <c r="DA105">
        <f>AJ105</f>
        <v>6.77</v>
      </c>
      <c r="DB105">
        <f>ROUND((ROUND(AT105*CZ105,2)*1.35),2)</f>
        <v>1.77</v>
      </c>
      <c r="DC105">
        <f>ROUND((ROUND(AT105*AG105,2)*1.35),2)</f>
        <v>0.31</v>
      </c>
    </row>
    <row r="106" spans="1:107" x14ac:dyDescent="0.2">
      <c r="A106">
        <f>ROW(Source!A38)</f>
        <v>38</v>
      </c>
      <c r="B106">
        <v>39682553</v>
      </c>
      <c r="C106">
        <v>39682697</v>
      </c>
      <c r="D106">
        <v>36884526</v>
      </c>
      <c r="E106">
        <v>1</v>
      </c>
      <c r="F106">
        <v>1</v>
      </c>
      <c r="G106">
        <v>1</v>
      </c>
      <c r="H106">
        <v>2</v>
      </c>
      <c r="I106" t="s">
        <v>379</v>
      </c>
      <c r="J106" t="s">
        <v>380</v>
      </c>
      <c r="K106" t="s">
        <v>381</v>
      </c>
      <c r="L106">
        <v>1368</v>
      </c>
      <c r="N106">
        <v>1011</v>
      </c>
      <c r="O106" t="s">
        <v>375</v>
      </c>
      <c r="P106" t="s">
        <v>375</v>
      </c>
      <c r="Q106">
        <v>1</v>
      </c>
      <c r="W106">
        <v>0</v>
      </c>
      <c r="X106">
        <v>-995250510</v>
      </c>
      <c r="Y106">
        <v>19.305000000000003</v>
      </c>
      <c r="AA106">
        <v>0</v>
      </c>
      <c r="AB106">
        <v>7.51</v>
      </c>
      <c r="AC106">
        <v>0</v>
      </c>
      <c r="AD106">
        <v>0</v>
      </c>
      <c r="AE106">
        <v>0</v>
      </c>
      <c r="AF106">
        <v>1.1100000000000001</v>
      </c>
      <c r="AG106">
        <v>0</v>
      </c>
      <c r="AH106">
        <v>0</v>
      </c>
      <c r="AI106">
        <v>1</v>
      </c>
      <c r="AJ106">
        <v>6.77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14.3</v>
      </c>
      <c r="AU106" t="s">
        <v>49</v>
      </c>
      <c r="AV106">
        <v>0</v>
      </c>
      <c r="AW106">
        <v>2</v>
      </c>
      <c r="AX106">
        <v>39682702</v>
      </c>
      <c r="AY106">
        <v>1</v>
      </c>
      <c r="AZ106">
        <v>0</v>
      </c>
      <c r="BA106">
        <v>102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Y106*Source!I38</f>
        <v>0.38610000000000005</v>
      </c>
      <c r="CY106">
        <f>AB106</f>
        <v>7.51</v>
      </c>
      <c r="CZ106">
        <f>AF106</f>
        <v>1.1100000000000001</v>
      </c>
      <c r="DA106">
        <f>AJ106</f>
        <v>6.77</v>
      </c>
      <c r="DB106">
        <f>ROUND((ROUND(AT106*CZ106,2)*1.35),2)</f>
        <v>21.42</v>
      </c>
      <c r="DC106">
        <f>ROUND((ROUND(AT106*AG106,2)*1.35),2)</f>
        <v>0</v>
      </c>
    </row>
    <row r="107" spans="1:107" x14ac:dyDescent="0.2">
      <c r="A107">
        <f>ROW(Source!A38)</f>
        <v>38</v>
      </c>
      <c r="B107">
        <v>39682553</v>
      </c>
      <c r="C107">
        <v>39682697</v>
      </c>
      <c r="D107">
        <v>36800043</v>
      </c>
      <c r="E107">
        <v>1</v>
      </c>
      <c r="F107">
        <v>1</v>
      </c>
      <c r="G107">
        <v>1</v>
      </c>
      <c r="H107">
        <v>3</v>
      </c>
      <c r="I107" t="s">
        <v>382</v>
      </c>
      <c r="J107" t="s">
        <v>383</v>
      </c>
      <c r="K107" t="s">
        <v>384</v>
      </c>
      <c r="L107">
        <v>1346</v>
      </c>
      <c r="N107">
        <v>1009</v>
      </c>
      <c r="O107" t="s">
        <v>385</v>
      </c>
      <c r="P107" t="s">
        <v>385</v>
      </c>
      <c r="Q107">
        <v>1</v>
      </c>
      <c r="W107">
        <v>0</v>
      </c>
      <c r="X107">
        <v>618806536</v>
      </c>
      <c r="Y107">
        <v>0.15</v>
      </c>
      <c r="AA107">
        <v>304.45</v>
      </c>
      <c r="AB107">
        <v>0</v>
      </c>
      <c r="AC107">
        <v>0</v>
      </c>
      <c r="AD107">
        <v>0</v>
      </c>
      <c r="AE107">
        <v>44.97</v>
      </c>
      <c r="AF107">
        <v>0</v>
      </c>
      <c r="AG107">
        <v>0</v>
      </c>
      <c r="AH107">
        <v>0</v>
      </c>
      <c r="AI107">
        <v>6.77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0.15</v>
      </c>
      <c r="AU107" t="s">
        <v>3</v>
      </c>
      <c r="AV107">
        <v>0</v>
      </c>
      <c r="AW107">
        <v>2</v>
      </c>
      <c r="AX107">
        <v>39682703</v>
      </c>
      <c r="AY107">
        <v>1</v>
      </c>
      <c r="AZ107">
        <v>0</v>
      </c>
      <c r="BA107">
        <v>103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Y107*Source!I38</f>
        <v>3.0000000000000001E-3</v>
      </c>
      <c r="CY107">
        <f t="shared" ref="CY107:CY116" si="28">AA107</f>
        <v>304.45</v>
      </c>
      <c r="CZ107">
        <f t="shared" ref="CZ107:CZ116" si="29">AE107</f>
        <v>44.97</v>
      </c>
      <c r="DA107">
        <f t="shared" ref="DA107:DA116" si="30">AI107</f>
        <v>6.77</v>
      </c>
      <c r="DB107">
        <f t="shared" ref="DB107:DB116" si="31">ROUND(ROUND(AT107*CZ107,2),2)</f>
        <v>6.75</v>
      </c>
      <c r="DC107">
        <f t="shared" ref="DC107:DC116" si="32">ROUND(ROUND(AT107*AG107,2),2)</f>
        <v>0</v>
      </c>
    </row>
    <row r="108" spans="1:107" x14ac:dyDescent="0.2">
      <c r="A108">
        <f>ROW(Source!A38)</f>
        <v>38</v>
      </c>
      <c r="B108">
        <v>39682553</v>
      </c>
      <c r="C108">
        <v>39682697</v>
      </c>
      <c r="D108">
        <v>36801775</v>
      </c>
      <c r="E108">
        <v>1</v>
      </c>
      <c r="F108">
        <v>1</v>
      </c>
      <c r="G108">
        <v>1</v>
      </c>
      <c r="H108">
        <v>3</v>
      </c>
      <c r="I108" t="s">
        <v>386</v>
      </c>
      <c r="J108" t="s">
        <v>387</v>
      </c>
      <c r="K108" t="s">
        <v>388</v>
      </c>
      <c r="L108">
        <v>1346</v>
      </c>
      <c r="N108">
        <v>1009</v>
      </c>
      <c r="O108" t="s">
        <v>385</v>
      </c>
      <c r="P108" t="s">
        <v>385</v>
      </c>
      <c r="Q108">
        <v>1</v>
      </c>
      <c r="W108">
        <v>0</v>
      </c>
      <c r="X108">
        <v>56922527</v>
      </c>
      <c r="Y108">
        <v>0.06</v>
      </c>
      <c r="AA108">
        <v>77.86</v>
      </c>
      <c r="AB108">
        <v>0</v>
      </c>
      <c r="AC108">
        <v>0</v>
      </c>
      <c r="AD108">
        <v>0</v>
      </c>
      <c r="AE108">
        <v>11.5</v>
      </c>
      <c r="AF108">
        <v>0</v>
      </c>
      <c r="AG108">
        <v>0</v>
      </c>
      <c r="AH108">
        <v>0</v>
      </c>
      <c r="AI108">
        <v>6.77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0.06</v>
      </c>
      <c r="AU108" t="s">
        <v>3</v>
      </c>
      <c r="AV108">
        <v>0</v>
      </c>
      <c r="AW108">
        <v>2</v>
      </c>
      <c r="AX108">
        <v>39682704</v>
      </c>
      <c r="AY108">
        <v>1</v>
      </c>
      <c r="AZ108">
        <v>0</v>
      </c>
      <c r="BA108">
        <v>104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Y108*Source!I38</f>
        <v>1.1999999999999999E-3</v>
      </c>
      <c r="CY108">
        <f t="shared" si="28"/>
        <v>77.86</v>
      </c>
      <c r="CZ108">
        <f t="shared" si="29"/>
        <v>11.5</v>
      </c>
      <c r="DA108">
        <f t="shared" si="30"/>
        <v>6.77</v>
      </c>
      <c r="DB108">
        <f t="shared" si="31"/>
        <v>0.69</v>
      </c>
      <c r="DC108">
        <f t="shared" si="32"/>
        <v>0</v>
      </c>
    </row>
    <row r="109" spans="1:107" x14ac:dyDescent="0.2">
      <c r="A109">
        <f>ROW(Source!A38)</f>
        <v>38</v>
      </c>
      <c r="B109">
        <v>39682553</v>
      </c>
      <c r="C109">
        <v>39682697</v>
      </c>
      <c r="D109">
        <v>36802094</v>
      </c>
      <c r="E109">
        <v>1</v>
      </c>
      <c r="F109">
        <v>1</v>
      </c>
      <c r="G109">
        <v>1</v>
      </c>
      <c r="H109">
        <v>3</v>
      </c>
      <c r="I109" t="s">
        <v>389</v>
      </c>
      <c r="J109" t="s">
        <v>390</v>
      </c>
      <c r="K109" t="s">
        <v>391</v>
      </c>
      <c r="L109">
        <v>1346</v>
      </c>
      <c r="N109">
        <v>1009</v>
      </c>
      <c r="O109" t="s">
        <v>385</v>
      </c>
      <c r="P109" t="s">
        <v>385</v>
      </c>
      <c r="Q109">
        <v>1</v>
      </c>
      <c r="W109">
        <v>0</v>
      </c>
      <c r="X109">
        <v>-1088866022</v>
      </c>
      <c r="Y109">
        <v>0.6</v>
      </c>
      <c r="AA109">
        <v>205.81</v>
      </c>
      <c r="AB109">
        <v>0</v>
      </c>
      <c r="AC109">
        <v>0</v>
      </c>
      <c r="AD109">
        <v>0</v>
      </c>
      <c r="AE109">
        <v>30.4</v>
      </c>
      <c r="AF109">
        <v>0</v>
      </c>
      <c r="AG109">
        <v>0</v>
      </c>
      <c r="AH109">
        <v>0</v>
      </c>
      <c r="AI109">
        <v>6.77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0.6</v>
      </c>
      <c r="AU109" t="s">
        <v>3</v>
      </c>
      <c r="AV109">
        <v>0</v>
      </c>
      <c r="AW109">
        <v>2</v>
      </c>
      <c r="AX109">
        <v>39682705</v>
      </c>
      <c r="AY109">
        <v>1</v>
      </c>
      <c r="AZ109">
        <v>0</v>
      </c>
      <c r="BA109">
        <v>105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Y109*Source!I38</f>
        <v>1.2E-2</v>
      </c>
      <c r="CY109">
        <f t="shared" si="28"/>
        <v>205.81</v>
      </c>
      <c r="CZ109">
        <f t="shared" si="29"/>
        <v>30.4</v>
      </c>
      <c r="DA109">
        <f t="shared" si="30"/>
        <v>6.77</v>
      </c>
      <c r="DB109">
        <f t="shared" si="31"/>
        <v>18.239999999999998</v>
      </c>
      <c r="DC109">
        <f t="shared" si="32"/>
        <v>0</v>
      </c>
    </row>
    <row r="110" spans="1:107" x14ac:dyDescent="0.2">
      <c r="A110">
        <f>ROW(Source!A38)</f>
        <v>38</v>
      </c>
      <c r="B110">
        <v>39682553</v>
      </c>
      <c r="C110">
        <v>39682697</v>
      </c>
      <c r="D110">
        <v>36802106</v>
      </c>
      <c r="E110">
        <v>1</v>
      </c>
      <c r="F110">
        <v>1</v>
      </c>
      <c r="G110">
        <v>1</v>
      </c>
      <c r="H110">
        <v>3</v>
      </c>
      <c r="I110" t="s">
        <v>456</v>
      </c>
      <c r="J110" t="s">
        <v>457</v>
      </c>
      <c r="K110" t="s">
        <v>458</v>
      </c>
      <c r="L110">
        <v>1308</v>
      </c>
      <c r="N110">
        <v>1003</v>
      </c>
      <c r="O110" t="s">
        <v>70</v>
      </c>
      <c r="P110" t="s">
        <v>70</v>
      </c>
      <c r="Q110">
        <v>100</v>
      </c>
      <c r="W110">
        <v>0</v>
      </c>
      <c r="X110">
        <v>568244124</v>
      </c>
      <c r="Y110">
        <v>0.15</v>
      </c>
      <c r="AA110">
        <v>812.4</v>
      </c>
      <c r="AB110">
        <v>0</v>
      </c>
      <c r="AC110">
        <v>0</v>
      </c>
      <c r="AD110">
        <v>0</v>
      </c>
      <c r="AE110">
        <v>120</v>
      </c>
      <c r="AF110">
        <v>0</v>
      </c>
      <c r="AG110">
        <v>0</v>
      </c>
      <c r="AH110">
        <v>0</v>
      </c>
      <c r="AI110">
        <v>6.77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0.15</v>
      </c>
      <c r="AU110" t="s">
        <v>3</v>
      </c>
      <c r="AV110">
        <v>0</v>
      </c>
      <c r="AW110">
        <v>2</v>
      </c>
      <c r="AX110">
        <v>39682706</v>
      </c>
      <c r="AY110">
        <v>1</v>
      </c>
      <c r="AZ110">
        <v>0</v>
      </c>
      <c r="BA110">
        <v>106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Y110*Source!I38</f>
        <v>3.0000000000000001E-3</v>
      </c>
      <c r="CY110">
        <f t="shared" si="28"/>
        <v>812.4</v>
      </c>
      <c r="CZ110">
        <f t="shared" si="29"/>
        <v>120</v>
      </c>
      <c r="DA110">
        <f t="shared" si="30"/>
        <v>6.77</v>
      </c>
      <c r="DB110">
        <f t="shared" si="31"/>
        <v>18</v>
      </c>
      <c r="DC110">
        <f t="shared" si="32"/>
        <v>0</v>
      </c>
    </row>
    <row r="111" spans="1:107" x14ac:dyDescent="0.2">
      <c r="A111">
        <f>ROW(Source!A38)</f>
        <v>38</v>
      </c>
      <c r="B111">
        <v>39682553</v>
      </c>
      <c r="C111">
        <v>39682697</v>
      </c>
      <c r="D111">
        <v>36804448</v>
      </c>
      <c r="E111">
        <v>1</v>
      </c>
      <c r="F111">
        <v>1</v>
      </c>
      <c r="G111">
        <v>1</v>
      </c>
      <c r="H111">
        <v>3</v>
      </c>
      <c r="I111" t="s">
        <v>392</v>
      </c>
      <c r="J111" t="s">
        <v>393</v>
      </c>
      <c r="K111" t="s">
        <v>394</v>
      </c>
      <c r="L111">
        <v>1346</v>
      </c>
      <c r="N111">
        <v>1009</v>
      </c>
      <c r="O111" t="s">
        <v>385</v>
      </c>
      <c r="P111" t="s">
        <v>385</v>
      </c>
      <c r="Q111">
        <v>1</v>
      </c>
      <c r="W111">
        <v>0</v>
      </c>
      <c r="X111">
        <v>103900845</v>
      </c>
      <c r="Y111">
        <v>5.54</v>
      </c>
      <c r="AA111">
        <v>61.2</v>
      </c>
      <c r="AB111">
        <v>0</v>
      </c>
      <c r="AC111">
        <v>0</v>
      </c>
      <c r="AD111">
        <v>0</v>
      </c>
      <c r="AE111">
        <v>9.0399999999999991</v>
      </c>
      <c r="AF111">
        <v>0</v>
      </c>
      <c r="AG111">
        <v>0</v>
      </c>
      <c r="AH111">
        <v>0</v>
      </c>
      <c r="AI111">
        <v>6.77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5.54</v>
      </c>
      <c r="AU111" t="s">
        <v>3</v>
      </c>
      <c r="AV111">
        <v>0</v>
      </c>
      <c r="AW111">
        <v>2</v>
      </c>
      <c r="AX111">
        <v>39682707</v>
      </c>
      <c r="AY111">
        <v>1</v>
      </c>
      <c r="AZ111">
        <v>0</v>
      </c>
      <c r="BA111">
        <v>107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Y111*Source!I38</f>
        <v>0.11080000000000001</v>
      </c>
      <c r="CY111">
        <f t="shared" si="28"/>
        <v>61.2</v>
      </c>
      <c r="CZ111">
        <f t="shared" si="29"/>
        <v>9.0399999999999991</v>
      </c>
      <c r="DA111">
        <f t="shared" si="30"/>
        <v>6.77</v>
      </c>
      <c r="DB111">
        <f t="shared" si="31"/>
        <v>50.08</v>
      </c>
      <c r="DC111">
        <f t="shared" si="32"/>
        <v>0</v>
      </c>
    </row>
    <row r="112" spans="1:107" x14ac:dyDescent="0.2">
      <c r="A112">
        <f>ROW(Source!A38)</f>
        <v>38</v>
      </c>
      <c r="B112">
        <v>39682553</v>
      </c>
      <c r="C112">
        <v>39682697</v>
      </c>
      <c r="D112">
        <v>36805500</v>
      </c>
      <c r="E112">
        <v>1</v>
      </c>
      <c r="F112">
        <v>1</v>
      </c>
      <c r="G112">
        <v>1</v>
      </c>
      <c r="H112">
        <v>3</v>
      </c>
      <c r="I112" t="s">
        <v>395</v>
      </c>
      <c r="J112" t="s">
        <v>396</v>
      </c>
      <c r="K112" t="s">
        <v>397</v>
      </c>
      <c r="L112">
        <v>1346</v>
      </c>
      <c r="N112">
        <v>1009</v>
      </c>
      <c r="O112" t="s">
        <v>385</v>
      </c>
      <c r="P112" t="s">
        <v>385</v>
      </c>
      <c r="Q112">
        <v>1</v>
      </c>
      <c r="W112">
        <v>0</v>
      </c>
      <c r="X112">
        <v>-856710481</v>
      </c>
      <c r="Y112">
        <v>0.03</v>
      </c>
      <c r="AA112">
        <v>900.75</v>
      </c>
      <c r="AB112">
        <v>0</v>
      </c>
      <c r="AC112">
        <v>0</v>
      </c>
      <c r="AD112">
        <v>0</v>
      </c>
      <c r="AE112">
        <v>133.05000000000001</v>
      </c>
      <c r="AF112">
        <v>0</v>
      </c>
      <c r="AG112">
        <v>0</v>
      </c>
      <c r="AH112">
        <v>0</v>
      </c>
      <c r="AI112">
        <v>6.77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0.03</v>
      </c>
      <c r="AU112" t="s">
        <v>3</v>
      </c>
      <c r="AV112">
        <v>0</v>
      </c>
      <c r="AW112">
        <v>2</v>
      </c>
      <c r="AX112">
        <v>39682708</v>
      </c>
      <c r="AY112">
        <v>1</v>
      </c>
      <c r="AZ112">
        <v>0</v>
      </c>
      <c r="BA112">
        <v>108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Y112*Source!I38</f>
        <v>5.9999999999999995E-4</v>
      </c>
      <c r="CY112">
        <f t="shared" si="28"/>
        <v>900.75</v>
      </c>
      <c r="CZ112">
        <f t="shared" si="29"/>
        <v>133.05000000000001</v>
      </c>
      <c r="DA112">
        <f t="shared" si="30"/>
        <v>6.77</v>
      </c>
      <c r="DB112">
        <f t="shared" si="31"/>
        <v>3.99</v>
      </c>
      <c r="DC112">
        <f t="shared" si="32"/>
        <v>0</v>
      </c>
    </row>
    <row r="113" spans="1:107" x14ac:dyDescent="0.2">
      <c r="A113">
        <f>ROW(Source!A38)</f>
        <v>38</v>
      </c>
      <c r="B113">
        <v>39682553</v>
      </c>
      <c r="C113">
        <v>39682697</v>
      </c>
      <c r="D113">
        <v>36838473</v>
      </c>
      <c r="E113">
        <v>1</v>
      </c>
      <c r="F113">
        <v>1</v>
      </c>
      <c r="G113">
        <v>1</v>
      </c>
      <c r="H113">
        <v>3</v>
      </c>
      <c r="I113" t="s">
        <v>459</v>
      </c>
      <c r="J113" t="s">
        <v>460</v>
      </c>
      <c r="K113" t="s">
        <v>461</v>
      </c>
      <c r="L113">
        <v>1348</v>
      </c>
      <c r="N113">
        <v>1009</v>
      </c>
      <c r="O113" t="s">
        <v>122</v>
      </c>
      <c r="P113" t="s">
        <v>122</v>
      </c>
      <c r="Q113">
        <v>1000</v>
      </c>
      <c r="W113">
        <v>0</v>
      </c>
      <c r="X113">
        <v>-738198144</v>
      </c>
      <c r="Y113">
        <v>2.9999999999999997E-4</v>
      </c>
      <c r="AA113">
        <v>475254</v>
      </c>
      <c r="AB113">
        <v>0</v>
      </c>
      <c r="AC113">
        <v>0</v>
      </c>
      <c r="AD113">
        <v>0</v>
      </c>
      <c r="AE113">
        <v>70200</v>
      </c>
      <c r="AF113">
        <v>0</v>
      </c>
      <c r="AG113">
        <v>0</v>
      </c>
      <c r="AH113">
        <v>0</v>
      </c>
      <c r="AI113">
        <v>6.77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2.9999999999999997E-4</v>
      </c>
      <c r="AU113" t="s">
        <v>3</v>
      </c>
      <c r="AV113">
        <v>0</v>
      </c>
      <c r="AW113">
        <v>2</v>
      </c>
      <c r="AX113">
        <v>39682709</v>
      </c>
      <c r="AY113">
        <v>1</v>
      </c>
      <c r="AZ113">
        <v>0</v>
      </c>
      <c r="BA113">
        <v>109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Y113*Source!I38</f>
        <v>5.9999999999999993E-6</v>
      </c>
      <c r="CY113">
        <f t="shared" si="28"/>
        <v>475254</v>
      </c>
      <c r="CZ113">
        <f t="shared" si="29"/>
        <v>70200</v>
      </c>
      <c r="DA113">
        <f t="shared" si="30"/>
        <v>6.77</v>
      </c>
      <c r="DB113">
        <f t="shared" si="31"/>
        <v>21.06</v>
      </c>
      <c r="DC113">
        <f t="shared" si="32"/>
        <v>0</v>
      </c>
    </row>
    <row r="114" spans="1:107" x14ac:dyDescent="0.2">
      <c r="A114">
        <f>ROW(Source!A38)</f>
        <v>38</v>
      </c>
      <c r="B114">
        <v>39682553</v>
      </c>
      <c r="C114">
        <v>39682697</v>
      </c>
      <c r="D114">
        <v>36853828</v>
      </c>
      <c r="E114">
        <v>1</v>
      </c>
      <c r="F114">
        <v>1</v>
      </c>
      <c r="G114">
        <v>1</v>
      </c>
      <c r="H114">
        <v>3</v>
      </c>
      <c r="I114" t="s">
        <v>100</v>
      </c>
      <c r="J114" t="s">
        <v>102</v>
      </c>
      <c r="K114" t="s">
        <v>101</v>
      </c>
      <c r="L114">
        <v>1355</v>
      </c>
      <c r="N114">
        <v>1010</v>
      </c>
      <c r="O114" t="s">
        <v>85</v>
      </c>
      <c r="P114" t="s">
        <v>85</v>
      </c>
      <c r="Q114">
        <v>100</v>
      </c>
      <c r="W114">
        <v>0</v>
      </c>
      <c r="X114">
        <v>-85045442</v>
      </c>
      <c r="Y114">
        <v>1</v>
      </c>
      <c r="AA114">
        <v>2491.36</v>
      </c>
      <c r="AB114">
        <v>0</v>
      </c>
      <c r="AC114">
        <v>0</v>
      </c>
      <c r="AD114">
        <v>0</v>
      </c>
      <c r="AE114">
        <v>368</v>
      </c>
      <c r="AF114">
        <v>0</v>
      </c>
      <c r="AG114">
        <v>0</v>
      </c>
      <c r="AH114">
        <v>0</v>
      </c>
      <c r="AI114">
        <v>6.77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3</v>
      </c>
      <c r="AT114">
        <v>1</v>
      </c>
      <c r="AU114" t="s">
        <v>3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Y114*Source!I38</f>
        <v>0.02</v>
      </c>
      <c r="CY114">
        <f t="shared" si="28"/>
        <v>2491.36</v>
      </c>
      <c r="CZ114">
        <f t="shared" si="29"/>
        <v>368</v>
      </c>
      <c r="DA114">
        <f t="shared" si="30"/>
        <v>6.77</v>
      </c>
      <c r="DB114">
        <f t="shared" si="31"/>
        <v>368</v>
      </c>
      <c r="DC114">
        <f t="shared" si="32"/>
        <v>0</v>
      </c>
    </row>
    <row r="115" spans="1:107" x14ac:dyDescent="0.2">
      <c r="A115">
        <f>ROW(Source!A38)</f>
        <v>38</v>
      </c>
      <c r="B115">
        <v>39682553</v>
      </c>
      <c r="C115">
        <v>39682697</v>
      </c>
      <c r="D115">
        <v>36870813</v>
      </c>
      <c r="E115">
        <v>1</v>
      </c>
      <c r="F115">
        <v>1</v>
      </c>
      <c r="G115">
        <v>1</v>
      </c>
      <c r="H115">
        <v>3</v>
      </c>
      <c r="I115" t="s">
        <v>462</v>
      </c>
      <c r="J115" t="s">
        <v>463</v>
      </c>
      <c r="K115" t="s">
        <v>464</v>
      </c>
      <c r="L115">
        <v>1355</v>
      </c>
      <c r="N115">
        <v>1010</v>
      </c>
      <c r="O115" t="s">
        <v>85</v>
      </c>
      <c r="P115" t="s">
        <v>85</v>
      </c>
      <c r="Q115">
        <v>100</v>
      </c>
      <c r="W115">
        <v>0</v>
      </c>
      <c r="X115">
        <v>877733957</v>
      </c>
      <c r="Y115">
        <v>1.02</v>
      </c>
      <c r="AA115">
        <v>426.51</v>
      </c>
      <c r="AB115">
        <v>0</v>
      </c>
      <c r="AC115">
        <v>0</v>
      </c>
      <c r="AD115">
        <v>0</v>
      </c>
      <c r="AE115">
        <v>63</v>
      </c>
      <c r="AF115">
        <v>0</v>
      </c>
      <c r="AG115">
        <v>0</v>
      </c>
      <c r="AH115">
        <v>0</v>
      </c>
      <c r="AI115">
        <v>6.77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1.02</v>
      </c>
      <c r="AU115" t="s">
        <v>3</v>
      </c>
      <c r="AV115">
        <v>0</v>
      </c>
      <c r="AW115">
        <v>2</v>
      </c>
      <c r="AX115">
        <v>39682710</v>
      </c>
      <c r="AY115">
        <v>1</v>
      </c>
      <c r="AZ115">
        <v>0</v>
      </c>
      <c r="BA115">
        <v>110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Y115*Source!I38</f>
        <v>2.0400000000000001E-2</v>
      </c>
      <c r="CY115">
        <f t="shared" si="28"/>
        <v>426.51</v>
      </c>
      <c r="CZ115">
        <f t="shared" si="29"/>
        <v>63</v>
      </c>
      <c r="DA115">
        <f t="shared" si="30"/>
        <v>6.77</v>
      </c>
      <c r="DB115">
        <f t="shared" si="31"/>
        <v>64.260000000000005</v>
      </c>
      <c r="DC115">
        <f t="shared" si="32"/>
        <v>0</v>
      </c>
    </row>
    <row r="116" spans="1:107" x14ac:dyDescent="0.2">
      <c r="A116">
        <f>ROW(Source!A38)</f>
        <v>38</v>
      </c>
      <c r="B116">
        <v>39682553</v>
      </c>
      <c r="C116">
        <v>39682697</v>
      </c>
      <c r="D116">
        <v>36799065</v>
      </c>
      <c r="E116">
        <v>17</v>
      </c>
      <c r="F116">
        <v>1</v>
      </c>
      <c r="G116">
        <v>1</v>
      </c>
      <c r="H116">
        <v>3</v>
      </c>
      <c r="I116" t="s">
        <v>404</v>
      </c>
      <c r="J116" t="s">
        <v>3</v>
      </c>
      <c r="K116" t="s">
        <v>405</v>
      </c>
      <c r="L116">
        <v>1374</v>
      </c>
      <c r="N116">
        <v>1013</v>
      </c>
      <c r="O116" t="s">
        <v>406</v>
      </c>
      <c r="P116" t="s">
        <v>406</v>
      </c>
      <c r="Q116">
        <v>1</v>
      </c>
      <c r="W116">
        <v>0</v>
      </c>
      <c r="X116">
        <v>-1731369543</v>
      </c>
      <c r="Y116">
        <v>7.7</v>
      </c>
      <c r="AA116">
        <v>1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7.7</v>
      </c>
      <c r="AU116" t="s">
        <v>3</v>
      </c>
      <c r="AV116">
        <v>0</v>
      </c>
      <c r="AW116">
        <v>2</v>
      </c>
      <c r="AX116">
        <v>39682711</v>
      </c>
      <c r="AY116">
        <v>1</v>
      </c>
      <c r="AZ116">
        <v>0</v>
      </c>
      <c r="BA116">
        <v>111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Y116*Source!I38</f>
        <v>0.154</v>
      </c>
      <c r="CY116">
        <f t="shared" si="28"/>
        <v>1</v>
      </c>
      <c r="CZ116">
        <f t="shared" si="29"/>
        <v>1</v>
      </c>
      <c r="DA116">
        <f t="shared" si="30"/>
        <v>1</v>
      </c>
      <c r="DB116">
        <f t="shared" si="31"/>
        <v>7.7</v>
      </c>
      <c r="DC116">
        <f t="shared" si="32"/>
        <v>0</v>
      </c>
    </row>
    <row r="117" spans="1:107" x14ac:dyDescent="0.2">
      <c r="A117">
        <f>ROW(Source!A40)</f>
        <v>40</v>
      </c>
      <c r="B117">
        <v>39682553</v>
      </c>
      <c r="C117">
        <v>39682712</v>
      </c>
      <c r="D117">
        <v>37080781</v>
      </c>
      <c r="E117">
        <v>1</v>
      </c>
      <c r="F117">
        <v>1</v>
      </c>
      <c r="G117">
        <v>1</v>
      </c>
      <c r="H117">
        <v>1</v>
      </c>
      <c r="I117" t="s">
        <v>423</v>
      </c>
      <c r="J117" t="s">
        <v>3</v>
      </c>
      <c r="K117" t="s">
        <v>424</v>
      </c>
      <c r="L117">
        <v>1191</v>
      </c>
      <c r="N117">
        <v>1013</v>
      </c>
      <c r="O117" t="s">
        <v>369</v>
      </c>
      <c r="P117" t="s">
        <v>369</v>
      </c>
      <c r="Q117">
        <v>1</v>
      </c>
      <c r="W117">
        <v>0</v>
      </c>
      <c r="X117">
        <v>912892513</v>
      </c>
      <c r="Y117">
        <v>22.680000000000003</v>
      </c>
      <c r="AA117">
        <v>0</v>
      </c>
      <c r="AB117">
        <v>0</v>
      </c>
      <c r="AC117">
        <v>0</v>
      </c>
      <c r="AD117">
        <v>67.16</v>
      </c>
      <c r="AE117">
        <v>0</v>
      </c>
      <c r="AF117">
        <v>0</v>
      </c>
      <c r="AG117">
        <v>0</v>
      </c>
      <c r="AH117">
        <v>9.92</v>
      </c>
      <c r="AI117">
        <v>1</v>
      </c>
      <c r="AJ117">
        <v>1</v>
      </c>
      <c r="AK117">
        <v>1</v>
      </c>
      <c r="AL117">
        <v>6.77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16.8</v>
      </c>
      <c r="AU117" t="s">
        <v>49</v>
      </c>
      <c r="AV117">
        <v>1</v>
      </c>
      <c r="AW117">
        <v>2</v>
      </c>
      <c r="AX117">
        <v>39682713</v>
      </c>
      <c r="AY117">
        <v>1</v>
      </c>
      <c r="AZ117">
        <v>0</v>
      </c>
      <c r="BA117">
        <v>112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Y117*Source!I40</f>
        <v>6.8040000000000012</v>
      </c>
      <c r="CY117">
        <f>AD117</f>
        <v>67.16</v>
      </c>
      <c r="CZ117">
        <f>AH117</f>
        <v>9.92</v>
      </c>
      <c r="DA117">
        <f>AL117</f>
        <v>6.77</v>
      </c>
      <c r="DB117">
        <f>ROUND((ROUND(AT117*CZ117,2)*1.35),2)</f>
        <v>224.99</v>
      </c>
      <c r="DC117">
        <f>ROUND((ROUND(AT117*AG117,2)*1.35),2)</f>
        <v>0</v>
      </c>
    </row>
    <row r="118" spans="1:107" x14ac:dyDescent="0.2">
      <c r="A118">
        <f>ROW(Source!A40)</f>
        <v>40</v>
      </c>
      <c r="B118">
        <v>39682553</v>
      </c>
      <c r="C118">
        <v>39682712</v>
      </c>
      <c r="D118">
        <v>37064876</v>
      </c>
      <c r="E118">
        <v>1</v>
      </c>
      <c r="F118">
        <v>1</v>
      </c>
      <c r="G118">
        <v>1</v>
      </c>
      <c r="H118">
        <v>1</v>
      </c>
      <c r="I118" t="s">
        <v>370</v>
      </c>
      <c r="J118" t="s">
        <v>3</v>
      </c>
      <c r="K118" t="s">
        <v>371</v>
      </c>
      <c r="L118">
        <v>1191</v>
      </c>
      <c r="N118">
        <v>1013</v>
      </c>
      <c r="O118" t="s">
        <v>369</v>
      </c>
      <c r="P118" t="s">
        <v>369</v>
      </c>
      <c r="Q118">
        <v>1</v>
      </c>
      <c r="W118">
        <v>0</v>
      </c>
      <c r="X118">
        <v>-1417349443</v>
      </c>
      <c r="Y118">
        <v>0.02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6.77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0.02</v>
      </c>
      <c r="AU118" t="s">
        <v>3</v>
      </c>
      <c r="AV118">
        <v>2</v>
      </c>
      <c r="AW118">
        <v>2</v>
      </c>
      <c r="AX118">
        <v>39682714</v>
      </c>
      <c r="AY118">
        <v>1</v>
      </c>
      <c r="AZ118">
        <v>2048</v>
      </c>
      <c r="BA118">
        <v>113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Y118*Source!I40</f>
        <v>6.0000000000000001E-3</v>
      </c>
      <c r="CY118">
        <f>AD118</f>
        <v>0</v>
      </c>
      <c r="CZ118">
        <f>AH118</f>
        <v>0</v>
      </c>
      <c r="DA118">
        <f>AL118</f>
        <v>1</v>
      </c>
      <c r="DB118">
        <f>ROUND(ROUND(AT118*CZ118,2),2)</f>
        <v>0</v>
      </c>
      <c r="DC118">
        <f>ROUND(ROUND(AT118*AG118,2),2)</f>
        <v>0</v>
      </c>
    </row>
    <row r="119" spans="1:107" x14ac:dyDescent="0.2">
      <c r="A119">
        <f>ROW(Source!A40)</f>
        <v>40</v>
      </c>
      <c r="B119">
        <v>39682553</v>
      </c>
      <c r="C119">
        <v>39682712</v>
      </c>
      <c r="D119">
        <v>36882159</v>
      </c>
      <c r="E119">
        <v>1</v>
      </c>
      <c r="F119">
        <v>1</v>
      </c>
      <c r="G119">
        <v>1</v>
      </c>
      <c r="H119">
        <v>2</v>
      </c>
      <c r="I119" t="s">
        <v>372</v>
      </c>
      <c r="J119" t="s">
        <v>373</v>
      </c>
      <c r="K119" t="s">
        <v>374</v>
      </c>
      <c r="L119">
        <v>1368</v>
      </c>
      <c r="N119">
        <v>1011</v>
      </c>
      <c r="O119" t="s">
        <v>375</v>
      </c>
      <c r="P119" t="s">
        <v>375</v>
      </c>
      <c r="Q119">
        <v>1</v>
      </c>
      <c r="W119">
        <v>0</v>
      </c>
      <c r="X119">
        <v>-1718674368</v>
      </c>
      <c r="Y119">
        <v>1.3500000000000002E-2</v>
      </c>
      <c r="AA119">
        <v>0</v>
      </c>
      <c r="AB119">
        <v>758.17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6.77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0.01</v>
      </c>
      <c r="AU119" t="s">
        <v>49</v>
      </c>
      <c r="AV119">
        <v>0</v>
      </c>
      <c r="AW119">
        <v>2</v>
      </c>
      <c r="AX119">
        <v>39682715</v>
      </c>
      <c r="AY119">
        <v>1</v>
      </c>
      <c r="AZ119">
        <v>0</v>
      </c>
      <c r="BA119">
        <v>114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Y119*Source!I40</f>
        <v>4.0500000000000006E-3</v>
      </c>
      <c r="CY119">
        <f>AB119</f>
        <v>758.17</v>
      </c>
      <c r="CZ119">
        <f>AF119</f>
        <v>111.99</v>
      </c>
      <c r="DA119">
        <f>AJ119</f>
        <v>6.77</v>
      </c>
      <c r="DB119">
        <f>ROUND((ROUND(AT119*CZ119,2)*1.35),2)</f>
        <v>1.51</v>
      </c>
      <c r="DC119">
        <f>ROUND((ROUND(AT119*AG119,2)*1.35),2)</f>
        <v>0.19</v>
      </c>
    </row>
    <row r="120" spans="1:107" x14ac:dyDescent="0.2">
      <c r="A120">
        <f>ROW(Source!A40)</f>
        <v>40</v>
      </c>
      <c r="B120">
        <v>39682553</v>
      </c>
      <c r="C120">
        <v>39682712</v>
      </c>
      <c r="D120">
        <v>36883554</v>
      </c>
      <c r="E120">
        <v>1</v>
      </c>
      <c r="F120">
        <v>1</v>
      </c>
      <c r="G120">
        <v>1</v>
      </c>
      <c r="H120">
        <v>2</v>
      </c>
      <c r="I120" t="s">
        <v>376</v>
      </c>
      <c r="J120" t="s">
        <v>377</v>
      </c>
      <c r="K120" t="s">
        <v>378</v>
      </c>
      <c r="L120">
        <v>1368</v>
      </c>
      <c r="N120">
        <v>1011</v>
      </c>
      <c r="O120" t="s">
        <v>375</v>
      </c>
      <c r="P120" t="s">
        <v>375</v>
      </c>
      <c r="Q120">
        <v>1</v>
      </c>
      <c r="W120">
        <v>0</v>
      </c>
      <c r="X120">
        <v>1372534845</v>
      </c>
      <c r="Y120">
        <v>1.3500000000000002E-2</v>
      </c>
      <c r="AA120">
        <v>0</v>
      </c>
      <c r="AB120">
        <v>444.86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6.77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0.01</v>
      </c>
      <c r="AU120" t="s">
        <v>49</v>
      </c>
      <c r="AV120">
        <v>0</v>
      </c>
      <c r="AW120">
        <v>2</v>
      </c>
      <c r="AX120">
        <v>39682716</v>
      </c>
      <c r="AY120">
        <v>1</v>
      </c>
      <c r="AZ120">
        <v>0</v>
      </c>
      <c r="BA120">
        <v>115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Y120*Source!I40</f>
        <v>4.0500000000000006E-3</v>
      </c>
      <c r="CY120">
        <f>AB120</f>
        <v>444.86</v>
      </c>
      <c r="CZ120">
        <f>AF120</f>
        <v>65.709999999999994</v>
      </c>
      <c r="DA120">
        <f>AJ120</f>
        <v>6.77</v>
      </c>
      <c r="DB120">
        <f>ROUND((ROUND(AT120*CZ120,2)*1.35),2)</f>
        <v>0.89</v>
      </c>
      <c r="DC120">
        <f>ROUND((ROUND(AT120*AG120,2)*1.35),2)</f>
        <v>0.16</v>
      </c>
    </row>
    <row r="121" spans="1:107" x14ac:dyDescent="0.2">
      <c r="A121">
        <f>ROW(Source!A40)</f>
        <v>40</v>
      </c>
      <c r="B121">
        <v>39682553</v>
      </c>
      <c r="C121">
        <v>39682712</v>
      </c>
      <c r="D121">
        <v>36800043</v>
      </c>
      <c r="E121">
        <v>1</v>
      </c>
      <c r="F121">
        <v>1</v>
      </c>
      <c r="G121">
        <v>1</v>
      </c>
      <c r="H121">
        <v>3</v>
      </c>
      <c r="I121" t="s">
        <v>382</v>
      </c>
      <c r="J121" t="s">
        <v>383</v>
      </c>
      <c r="K121" t="s">
        <v>384</v>
      </c>
      <c r="L121">
        <v>1346</v>
      </c>
      <c r="N121">
        <v>1009</v>
      </c>
      <c r="O121" t="s">
        <v>385</v>
      </c>
      <c r="P121" t="s">
        <v>385</v>
      </c>
      <c r="Q121">
        <v>1</v>
      </c>
      <c r="W121">
        <v>0</v>
      </c>
      <c r="X121">
        <v>618806536</v>
      </c>
      <c r="Y121">
        <v>0.1</v>
      </c>
      <c r="AA121">
        <v>304.45</v>
      </c>
      <c r="AB121">
        <v>0</v>
      </c>
      <c r="AC121">
        <v>0</v>
      </c>
      <c r="AD121">
        <v>0</v>
      </c>
      <c r="AE121">
        <v>44.97</v>
      </c>
      <c r="AF121">
        <v>0</v>
      </c>
      <c r="AG121">
        <v>0</v>
      </c>
      <c r="AH121">
        <v>0</v>
      </c>
      <c r="AI121">
        <v>6.77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0.1</v>
      </c>
      <c r="AU121" t="s">
        <v>3</v>
      </c>
      <c r="AV121">
        <v>0</v>
      </c>
      <c r="AW121">
        <v>2</v>
      </c>
      <c r="AX121">
        <v>39682717</v>
      </c>
      <c r="AY121">
        <v>1</v>
      </c>
      <c r="AZ121">
        <v>0</v>
      </c>
      <c r="BA121">
        <v>116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Y121*Source!I40</f>
        <v>0.03</v>
      </c>
      <c r="CY121">
        <f t="shared" ref="CY121:CY130" si="33">AA121</f>
        <v>304.45</v>
      </c>
      <c r="CZ121">
        <f t="shared" ref="CZ121:CZ130" si="34">AE121</f>
        <v>44.97</v>
      </c>
      <c r="DA121">
        <f t="shared" ref="DA121:DA130" si="35">AI121</f>
        <v>6.77</v>
      </c>
      <c r="DB121">
        <f t="shared" ref="DB121:DB130" si="36">ROUND(ROUND(AT121*CZ121,2),2)</f>
        <v>4.5</v>
      </c>
      <c r="DC121">
        <f t="shared" ref="DC121:DC130" si="37">ROUND(ROUND(AT121*AG121,2),2)</f>
        <v>0</v>
      </c>
    </row>
    <row r="122" spans="1:107" x14ac:dyDescent="0.2">
      <c r="A122">
        <f>ROW(Source!A40)</f>
        <v>40</v>
      </c>
      <c r="B122">
        <v>39682553</v>
      </c>
      <c r="C122">
        <v>39682712</v>
      </c>
      <c r="D122">
        <v>36801775</v>
      </c>
      <c r="E122">
        <v>1</v>
      </c>
      <c r="F122">
        <v>1</v>
      </c>
      <c r="G122">
        <v>1</v>
      </c>
      <c r="H122">
        <v>3</v>
      </c>
      <c r="I122" t="s">
        <v>386</v>
      </c>
      <c r="J122" t="s">
        <v>387</v>
      </c>
      <c r="K122" t="s">
        <v>388</v>
      </c>
      <c r="L122">
        <v>1346</v>
      </c>
      <c r="N122">
        <v>1009</v>
      </c>
      <c r="O122" t="s">
        <v>385</v>
      </c>
      <c r="P122" t="s">
        <v>385</v>
      </c>
      <c r="Q122">
        <v>1</v>
      </c>
      <c r="W122">
        <v>0</v>
      </c>
      <c r="X122">
        <v>56922527</v>
      </c>
      <c r="Y122">
        <v>0.02</v>
      </c>
      <c r="AA122">
        <v>77.86</v>
      </c>
      <c r="AB122">
        <v>0</v>
      </c>
      <c r="AC122">
        <v>0</v>
      </c>
      <c r="AD122">
        <v>0</v>
      </c>
      <c r="AE122">
        <v>11.5</v>
      </c>
      <c r="AF122">
        <v>0</v>
      </c>
      <c r="AG122">
        <v>0</v>
      </c>
      <c r="AH122">
        <v>0</v>
      </c>
      <c r="AI122">
        <v>6.77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0.02</v>
      </c>
      <c r="AU122" t="s">
        <v>3</v>
      </c>
      <c r="AV122">
        <v>0</v>
      </c>
      <c r="AW122">
        <v>2</v>
      </c>
      <c r="AX122">
        <v>39682718</v>
      </c>
      <c r="AY122">
        <v>1</v>
      </c>
      <c r="AZ122">
        <v>0</v>
      </c>
      <c r="BA122">
        <v>117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Y122*Source!I40</f>
        <v>6.0000000000000001E-3</v>
      </c>
      <c r="CY122">
        <f t="shared" si="33"/>
        <v>77.86</v>
      </c>
      <c r="CZ122">
        <f t="shared" si="34"/>
        <v>11.5</v>
      </c>
      <c r="DA122">
        <f t="shared" si="35"/>
        <v>6.77</v>
      </c>
      <c r="DB122">
        <f t="shared" si="36"/>
        <v>0.23</v>
      </c>
      <c r="DC122">
        <f t="shared" si="37"/>
        <v>0</v>
      </c>
    </row>
    <row r="123" spans="1:107" x14ac:dyDescent="0.2">
      <c r="A123">
        <f>ROW(Source!A40)</f>
        <v>40</v>
      </c>
      <c r="B123">
        <v>39682553</v>
      </c>
      <c r="C123">
        <v>39682712</v>
      </c>
      <c r="D123">
        <v>36802094</v>
      </c>
      <c r="E123">
        <v>1</v>
      </c>
      <c r="F123">
        <v>1</v>
      </c>
      <c r="G123">
        <v>1</v>
      </c>
      <c r="H123">
        <v>3</v>
      </c>
      <c r="I123" t="s">
        <v>389</v>
      </c>
      <c r="J123" t="s">
        <v>390</v>
      </c>
      <c r="K123" t="s">
        <v>391</v>
      </c>
      <c r="L123">
        <v>1346</v>
      </c>
      <c r="N123">
        <v>1009</v>
      </c>
      <c r="O123" t="s">
        <v>385</v>
      </c>
      <c r="P123" t="s">
        <v>385</v>
      </c>
      <c r="Q123">
        <v>1</v>
      </c>
      <c r="W123">
        <v>0</v>
      </c>
      <c r="X123">
        <v>-1088866022</v>
      </c>
      <c r="Y123">
        <v>0.2</v>
      </c>
      <c r="AA123">
        <v>205.81</v>
      </c>
      <c r="AB123">
        <v>0</v>
      </c>
      <c r="AC123">
        <v>0</v>
      </c>
      <c r="AD123">
        <v>0</v>
      </c>
      <c r="AE123">
        <v>30.4</v>
      </c>
      <c r="AF123">
        <v>0</v>
      </c>
      <c r="AG123">
        <v>0</v>
      </c>
      <c r="AH123">
        <v>0</v>
      </c>
      <c r="AI123">
        <v>6.77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0.2</v>
      </c>
      <c r="AU123" t="s">
        <v>3</v>
      </c>
      <c r="AV123">
        <v>0</v>
      </c>
      <c r="AW123">
        <v>2</v>
      </c>
      <c r="AX123">
        <v>39682719</v>
      </c>
      <c r="AY123">
        <v>1</v>
      </c>
      <c r="AZ123">
        <v>0</v>
      </c>
      <c r="BA123">
        <v>118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Y123*Source!I40</f>
        <v>0.06</v>
      </c>
      <c r="CY123">
        <f t="shared" si="33"/>
        <v>205.81</v>
      </c>
      <c r="CZ123">
        <f t="shared" si="34"/>
        <v>30.4</v>
      </c>
      <c r="DA123">
        <f t="shared" si="35"/>
        <v>6.77</v>
      </c>
      <c r="DB123">
        <f t="shared" si="36"/>
        <v>6.08</v>
      </c>
      <c r="DC123">
        <f t="shared" si="37"/>
        <v>0</v>
      </c>
    </row>
    <row r="124" spans="1:107" x14ac:dyDescent="0.2">
      <c r="A124">
        <f>ROW(Source!A40)</f>
        <v>40</v>
      </c>
      <c r="B124">
        <v>39682553</v>
      </c>
      <c r="C124">
        <v>39682712</v>
      </c>
      <c r="D124">
        <v>36802106</v>
      </c>
      <c r="E124">
        <v>1</v>
      </c>
      <c r="F124">
        <v>1</v>
      </c>
      <c r="G124">
        <v>1</v>
      </c>
      <c r="H124">
        <v>3</v>
      </c>
      <c r="I124" t="s">
        <v>456</v>
      </c>
      <c r="J124" t="s">
        <v>457</v>
      </c>
      <c r="K124" t="s">
        <v>458</v>
      </c>
      <c r="L124">
        <v>1308</v>
      </c>
      <c r="N124">
        <v>1003</v>
      </c>
      <c r="O124" t="s">
        <v>70</v>
      </c>
      <c r="P124" t="s">
        <v>70</v>
      </c>
      <c r="Q124">
        <v>100</v>
      </c>
      <c r="W124">
        <v>0</v>
      </c>
      <c r="X124">
        <v>568244124</v>
      </c>
      <c r="Y124">
        <v>0.1</v>
      </c>
      <c r="AA124">
        <v>812.4</v>
      </c>
      <c r="AB124">
        <v>0</v>
      </c>
      <c r="AC124">
        <v>0</v>
      </c>
      <c r="AD124">
        <v>0</v>
      </c>
      <c r="AE124">
        <v>120</v>
      </c>
      <c r="AF124">
        <v>0</v>
      </c>
      <c r="AG124">
        <v>0</v>
      </c>
      <c r="AH124">
        <v>0</v>
      </c>
      <c r="AI124">
        <v>6.77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</v>
      </c>
      <c r="AU124" t="s">
        <v>3</v>
      </c>
      <c r="AV124">
        <v>0</v>
      </c>
      <c r="AW124">
        <v>2</v>
      </c>
      <c r="AX124">
        <v>39682720</v>
      </c>
      <c r="AY124">
        <v>1</v>
      </c>
      <c r="AZ124">
        <v>0</v>
      </c>
      <c r="BA124">
        <v>119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Y124*Source!I40</f>
        <v>0.03</v>
      </c>
      <c r="CY124">
        <f t="shared" si="33"/>
        <v>812.4</v>
      </c>
      <c r="CZ124">
        <f t="shared" si="34"/>
        <v>120</v>
      </c>
      <c r="DA124">
        <f t="shared" si="35"/>
        <v>6.77</v>
      </c>
      <c r="DB124">
        <f t="shared" si="36"/>
        <v>12</v>
      </c>
      <c r="DC124">
        <f t="shared" si="37"/>
        <v>0</v>
      </c>
    </row>
    <row r="125" spans="1:107" x14ac:dyDescent="0.2">
      <c r="A125">
        <f>ROW(Source!A40)</f>
        <v>40</v>
      </c>
      <c r="B125">
        <v>39682553</v>
      </c>
      <c r="C125">
        <v>39682712</v>
      </c>
      <c r="D125">
        <v>36805500</v>
      </c>
      <c r="E125">
        <v>1</v>
      </c>
      <c r="F125">
        <v>1</v>
      </c>
      <c r="G125">
        <v>1</v>
      </c>
      <c r="H125">
        <v>3</v>
      </c>
      <c r="I125" t="s">
        <v>395</v>
      </c>
      <c r="J125" t="s">
        <v>396</v>
      </c>
      <c r="K125" t="s">
        <v>397</v>
      </c>
      <c r="L125">
        <v>1346</v>
      </c>
      <c r="N125">
        <v>1009</v>
      </c>
      <c r="O125" t="s">
        <v>385</v>
      </c>
      <c r="P125" t="s">
        <v>385</v>
      </c>
      <c r="Q125">
        <v>1</v>
      </c>
      <c r="W125">
        <v>0</v>
      </c>
      <c r="X125">
        <v>-856710481</v>
      </c>
      <c r="Y125">
        <v>0.01</v>
      </c>
      <c r="AA125">
        <v>900.75</v>
      </c>
      <c r="AB125">
        <v>0</v>
      </c>
      <c r="AC125">
        <v>0</v>
      </c>
      <c r="AD125">
        <v>0</v>
      </c>
      <c r="AE125">
        <v>133.05000000000001</v>
      </c>
      <c r="AF125">
        <v>0</v>
      </c>
      <c r="AG125">
        <v>0</v>
      </c>
      <c r="AH125">
        <v>0</v>
      </c>
      <c r="AI125">
        <v>6.77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0.01</v>
      </c>
      <c r="AU125" t="s">
        <v>3</v>
      </c>
      <c r="AV125">
        <v>0</v>
      </c>
      <c r="AW125">
        <v>2</v>
      </c>
      <c r="AX125">
        <v>39682721</v>
      </c>
      <c r="AY125">
        <v>1</v>
      </c>
      <c r="AZ125">
        <v>0</v>
      </c>
      <c r="BA125">
        <v>120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Y125*Source!I40</f>
        <v>3.0000000000000001E-3</v>
      </c>
      <c r="CY125">
        <f t="shared" si="33"/>
        <v>900.75</v>
      </c>
      <c r="CZ125">
        <f t="shared" si="34"/>
        <v>133.05000000000001</v>
      </c>
      <c r="DA125">
        <f t="shared" si="35"/>
        <v>6.77</v>
      </c>
      <c r="DB125">
        <f t="shared" si="36"/>
        <v>1.33</v>
      </c>
      <c r="DC125">
        <f t="shared" si="37"/>
        <v>0</v>
      </c>
    </row>
    <row r="126" spans="1:107" x14ac:dyDescent="0.2">
      <c r="A126">
        <f>ROW(Source!A40)</f>
        <v>40</v>
      </c>
      <c r="B126">
        <v>39682553</v>
      </c>
      <c r="C126">
        <v>39682712</v>
      </c>
      <c r="D126">
        <v>36829535</v>
      </c>
      <c r="E126">
        <v>1</v>
      </c>
      <c r="F126">
        <v>1</v>
      </c>
      <c r="G126">
        <v>1</v>
      </c>
      <c r="H126">
        <v>3</v>
      </c>
      <c r="I126" t="s">
        <v>465</v>
      </c>
      <c r="J126" t="s">
        <v>466</v>
      </c>
      <c r="K126" t="s">
        <v>467</v>
      </c>
      <c r="L126">
        <v>1346</v>
      </c>
      <c r="N126">
        <v>1009</v>
      </c>
      <c r="O126" t="s">
        <v>385</v>
      </c>
      <c r="P126" t="s">
        <v>385</v>
      </c>
      <c r="Q126">
        <v>1</v>
      </c>
      <c r="W126">
        <v>0</v>
      </c>
      <c r="X126">
        <v>1391681712</v>
      </c>
      <c r="Y126">
        <v>0.08</v>
      </c>
      <c r="AA126">
        <v>460.7</v>
      </c>
      <c r="AB126">
        <v>0</v>
      </c>
      <c r="AC126">
        <v>0</v>
      </c>
      <c r="AD126">
        <v>0</v>
      </c>
      <c r="AE126">
        <v>68.05</v>
      </c>
      <c r="AF126">
        <v>0</v>
      </c>
      <c r="AG126">
        <v>0</v>
      </c>
      <c r="AH126">
        <v>0</v>
      </c>
      <c r="AI126">
        <v>6.77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0.08</v>
      </c>
      <c r="AU126" t="s">
        <v>3</v>
      </c>
      <c r="AV126">
        <v>0</v>
      </c>
      <c r="AW126">
        <v>2</v>
      </c>
      <c r="AX126">
        <v>39682722</v>
      </c>
      <c r="AY126">
        <v>1</v>
      </c>
      <c r="AZ126">
        <v>0</v>
      </c>
      <c r="BA126">
        <v>121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Y126*Source!I40</f>
        <v>2.4E-2</v>
      </c>
      <c r="CY126">
        <f t="shared" si="33"/>
        <v>460.7</v>
      </c>
      <c r="CZ126">
        <f t="shared" si="34"/>
        <v>68.05</v>
      </c>
      <c r="DA126">
        <f t="shared" si="35"/>
        <v>6.77</v>
      </c>
      <c r="DB126">
        <f t="shared" si="36"/>
        <v>5.44</v>
      </c>
      <c r="DC126">
        <f t="shared" si="37"/>
        <v>0</v>
      </c>
    </row>
    <row r="127" spans="1:107" x14ac:dyDescent="0.2">
      <c r="A127">
        <f>ROW(Source!A40)</f>
        <v>40</v>
      </c>
      <c r="B127">
        <v>39682553</v>
      </c>
      <c r="C127">
        <v>39682712</v>
      </c>
      <c r="D127">
        <v>36838473</v>
      </c>
      <c r="E127">
        <v>1</v>
      </c>
      <c r="F127">
        <v>1</v>
      </c>
      <c r="G127">
        <v>1</v>
      </c>
      <c r="H127">
        <v>3</v>
      </c>
      <c r="I127" t="s">
        <v>459</v>
      </c>
      <c r="J127" t="s">
        <v>460</v>
      </c>
      <c r="K127" t="s">
        <v>461</v>
      </c>
      <c r="L127">
        <v>1348</v>
      </c>
      <c r="N127">
        <v>1009</v>
      </c>
      <c r="O127" t="s">
        <v>122</v>
      </c>
      <c r="P127" t="s">
        <v>122</v>
      </c>
      <c r="Q127">
        <v>1000</v>
      </c>
      <c r="W127">
        <v>0</v>
      </c>
      <c r="X127">
        <v>-738198144</v>
      </c>
      <c r="Y127">
        <v>1E-4</v>
      </c>
      <c r="AA127">
        <v>475254</v>
      </c>
      <c r="AB127">
        <v>0</v>
      </c>
      <c r="AC127">
        <v>0</v>
      </c>
      <c r="AD127">
        <v>0</v>
      </c>
      <c r="AE127">
        <v>70200</v>
      </c>
      <c r="AF127">
        <v>0</v>
      </c>
      <c r="AG127">
        <v>0</v>
      </c>
      <c r="AH127">
        <v>0</v>
      </c>
      <c r="AI127">
        <v>6.77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1E-4</v>
      </c>
      <c r="AU127" t="s">
        <v>3</v>
      </c>
      <c r="AV127">
        <v>0</v>
      </c>
      <c r="AW127">
        <v>2</v>
      </c>
      <c r="AX127">
        <v>39682723</v>
      </c>
      <c r="AY127">
        <v>1</v>
      </c>
      <c r="AZ127">
        <v>0</v>
      </c>
      <c r="BA127">
        <v>122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Y127*Source!I40</f>
        <v>3.0000000000000001E-5</v>
      </c>
      <c r="CY127">
        <f t="shared" si="33"/>
        <v>475254</v>
      </c>
      <c r="CZ127">
        <f t="shared" si="34"/>
        <v>70200</v>
      </c>
      <c r="DA127">
        <f t="shared" si="35"/>
        <v>6.77</v>
      </c>
      <c r="DB127">
        <f t="shared" si="36"/>
        <v>7.02</v>
      </c>
      <c r="DC127">
        <f t="shared" si="37"/>
        <v>0</v>
      </c>
    </row>
    <row r="128" spans="1:107" x14ac:dyDescent="0.2">
      <c r="A128">
        <f>ROW(Source!A40)</f>
        <v>40</v>
      </c>
      <c r="B128">
        <v>39682553</v>
      </c>
      <c r="C128">
        <v>39682712</v>
      </c>
      <c r="D128">
        <v>36853825</v>
      </c>
      <c r="E128">
        <v>1</v>
      </c>
      <c r="F128">
        <v>1</v>
      </c>
      <c r="G128">
        <v>1</v>
      </c>
      <c r="H128">
        <v>3</v>
      </c>
      <c r="I128" t="s">
        <v>108</v>
      </c>
      <c r="J128" t="s">
        <v>110</v>
      </c>
      <c r="K128" t="s">
        <v>109</v>
      </c>
      <c r="L128">
        <v>1355</v>
      </c>
      <c r="N128">
        <v>1010</v>
      </c>
      <c r="O128" t="s">
        <v>85</v>
      </c>
      <c r="P128" t="s">
        <v>85</v>
      </c>
      <c r="Q128">
        <v>100</v>
      </c>
      <c r="W128">
        <v>0</v>
      </c>
      <c r="X128">
        <v>1328919215</v>
      </c>
      <c r="Y128">
        <v>1</v>
      </c>
      <c r="AA128">
        <v>798.86</v>
      </c>
      <c r="AB128">
        <v>0</v>
      </c>
      <c r="AC128">
        <v>0</v>
      </c>
      <c r="AD128">
        <v>0</v>
      </c>
      <c r="AE128">
        <v>118</v>
      </c>
      <c r="AF128">
        <v>0</v>
      </c>
      <c r="AG128">
        <v>0</v>
      </c>
      <c r="AH128">
        <v>0</v>
      </c>
      <c r="AI128">
        <v>6.77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3</v>
      </c>
      <c r="AT128">
        <v>1</v>
      </c>
      <c r="AU128" t="s">
        <v>3</v>
      </c>
      <c r="AV128">
        <v>0</v>
      </c>
      <c r="AW128">
        <v>1</v>
      </c>
      <c r="AX128">
        <v>-1</v>
      </c>
      <c r="AY128">
        <v>0</v>
      </c>
      <c r="AZ128">
        <v>0</v>
      </c>
      <c r="BA128" t="s">
        <v>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Y128*Source!I40</f>
        <v>0.3</v>
      </c>
      <c r="CY128">
        <f t="shared" si="33"/>
        <v>798.86</v>
      </c>
      <c r="CZ128">
        <f t="shared" si="34"/>
        <v>118</v>
      </c>
      <c r="DA128">
        <f t="shared" si="35"/>
        <v>6.77</v>
      </c>
      <c r="DB128">
        <f t="shared" si="36"/>
        <v>118</v>
      </c>
      <c r="DC128">
        <f t="shared" si="37"/>
        <v>0</v>
      </c>
    </row>
    <row r="129" spans="1:107" x14ac:dyDescent="0.2">
      <c r="A129">
        <f>ROW(Source!A40)</f>
        <v>40</v>
      </c>
      <c r="B129">
        <v>39682553</v>
      </c>
      <c r="C129">
        <v>39682712</v>
      </c>
      <c r="D129">
        <v>36870813</v>
      </c>
      <c r="E129">
        <v>1</v>
      </c>
      <c r="F129">
        <v>1</v>
      </c>
      <c r="G129">
        <v>1</v>
      </c>
      <c r="H129">
        <v>3</v>
      </c>
      <c r="I129" t="s">
        <v>462</v>
      </c>
      <c r="J129" t="s">
        <v>463</v>
      </c>
      <c r="K129" t="s">
        <v>464</v>
      </c>
      <c r="L129">
        <v>1355</v>
      </c>
      <c r="N129">
        <v>1010</v>
      </c>
      <c r="O129" t="s">
        <v>85</v>
      </c>
      <c r="P129" t="s">
        <v>85</v>
      </c>
      <c r="Q129">
        <v>100</v>
      </c>
      <c r="W129">
        <v>0</v>
      </c>
      <c r="X129">
        <v>877733957</v>
      </c>
      <c r="Y129">
        <v>1.02</v>
      </c>
      <c r="AA129">
        <v>426.51</v>
      </c>
      <c r="AB129">
        <v>0</v>
      </c>
      <c r="AC129">
        <v>0</v>
      </c>
      <c r="AD129">
        <v>0</v>
      </c>
      <c r="AE129">
        <v>63</v>
      </c>
      <c r="AF129">
        <v>0</v>
      </c>
      <c r="AG129">
        <v>0</v>
      </c>
      <c r="AH129">
        <v>0</v>
      </c>
      <c r="AI129">
        <v>6.77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1.02</v>
      </c>
      <c r="AU129" t="s">
        <v>3</v>
      </c>
      <c r="AV129">
        <v>0</v>
      </c>
      <c r="AW129">
        <v>2</v>
      </c>
      <c r="AX129">
        <v>39682724</v>
      </c>
      <c r="AY129">
        <v>1</v>
      </c>
      <c r="AZ129">
        <v>0</v>
      </c>
      <c r="BA129">
        <v>123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Y129*Source!I40</f>
        <v>0.30599999999999999</v>
      </c>
      <c r="CY129">
        <f t="shared" si="33"/>
        <v>426.51</v>
      </c>
      <c r="CZ129">
        <f t="shared" si="34"/>
        <v>63</v>
      </c>
      <c r="DA129">
        <f t="shared" si="35"/>
        <v>6.77</v>
      </c>
      <c r="DB129">
        <f t="shared" si="36"/>
        <v>64.260000000000005</v>
      </c>
      <c r="DC129">
        <f t="shared" si="37"/>
        <v>0</v>
      </c>
    </row>
    <row r="130" spans="1:107" x14ac:dyDescent="0.2">
      <c r="A130">
        <f>ROW(Source!A40)</f>
        <v>40</v>
      </c>
      <c r="B130">
        <v>39682553</v>
      </c>
      <c r="C130">
        <v>39682712</v>
      </c>
      <c r="D130">
        <v>36799065</v>
      </c>
      <c r="E130">
        <v>17</v>
      </c>
      <c r="F130">
        <v>1</v>
      </c>
      <c r="G130">
        <v>1</v>
      </c>
      <c r="H130">
        <v>3</v>
      </c>
      <c r="I130" t="s">
        <v>404</v>
      </c>
      <c r="J130" t="s">
        <v>3</v>
      </c>
      <c r="K130" t="s">
        <v>405</v>
      </c>
      <c r="L130">
        <v>1374</v>
      </c>
      <c r="N130">
        <v>1013</v>
      </c>
      <c r="O130" t="s">
        <v>406</v>
      </c>
      <c r="P130" t="s">
        <v>406</v>
      </c>
      <c r="Q130">
        <v>1</v>
      </c>
      <c r="W130">
        <v>0</v>
      </c>
      <c r="X130">
        <v>-1731369543</v>
      </c>
      <c r="Y130">
        <v>3.33</v>
      </c>
      <c r="AA130">
        <v>1</v>
      </c>
      <c r="AB130">
        <v>0</v>
      </c>
      <c r="AC130">
        <v>0</v>
      </c>
      <c r="AD130">
        <v>0</v>
      </c>
      <c r="AE130">
        <v>1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3.33</v>
      </c>
      <c r="AU130" t="s">
        <v>3</v>
      </c>
      <c r="AV130">
        <v>0</v>
      </c>
      <c r="AW130">
        <v>2</v>
      </c>
      <c r="AX130">
        <v>39682725</v>
      </c>
      <c r="AY130">
        <v>1</v>
      </c>
      <c r="AZ130">
        <v>0</v>
      </c>
      <c r="BA130">
        <v>124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Y130*Source!I40</f>
        <v>0.999</v>
      </c>
      <c r="CY130">
        <f t="shared" si="33"/>
        <v>1</v>
      </c>
      <c r="CZ130">
        <f t="shared" si="34"/>
        <v>1</v>
      </c>
      <c r="DA130">
        <f t="shared" si="35"/>
        <v>1</v>
      </c>
      <c r="DB130">
        <f t="shared" si="36"/>
        <v>3.33</v>
      </c>
      <c r="DC130">
        <f t="shared" si="37"/>
        <v>0</v>
      </c>
    </row>
    <row r="131" spans="1:107" x14ac:dyDescent="0.2">
      <c r="A131">
        <f>ROW(Source!A42)</f>
        <v>42</v>
      </c>
      <c r="B131">
        <v>39682553</v>
      </c>
      <c r="C131">
        <v>39682730</v>
      </c>
      <c r="D131">
        <v>37064878</v>
      </c>
      <c r="E131">
        <v>1</v>
      </c>
      <c r="F131">
        <v>1</v>
      </c>
      <c r="G131">
        <v>1</v>
      </c>
      <c r="H131">
        <v>1</v>
      </c>
      <c r="I131" t="s">
        <v>468</v>
      </c>
      <c r="J131" t="s">
        <v>3</v>
      </c>
      <c r="K131" t="s">
        <v>469</v>
      </c>
      <c r="L131">
        <v>1191</v>
      </c>
      <c r="N131">
        <v>1013</v>
      </c>
      <c r="O131" t="s">
        <v>369</v>
      </c>
      <c r="P131" t="s">
        <v>369</v>
      </c>
      <c r="Q131">
        <v>1</v>
      </c>
      <c r="W131">
        <v>0</v>
      </c>
      <c r="X131">
        <v>-1081351934</v>
      </c>
      <c r="Y131">
        <v>75.492000000000004</v>
      </c>
      <c r="AA131">
        <v>0</v>
      </c>
      <c r="AB131">
        <v>0</v>
      </c>
      <c r="AC131">
        <v>0</v>
      </c>
      <c r="AD131">
        <v>63.64</v>
      </c>
      <c r="AE131">
        <v>0</v>
      </c>
      <c r="AF131">
        <v>0</v>
      </c>
      <c r="AG131">
        <v>0</v>
      </c>
      <c r="AH131">
        <v>9.4</v>
      </c>
      <c r="AI131">
        <v>1</v>
      </c>
      <c r="AJ131">
        <v>1</v>
      </c>
      <c r="AK131">
        <v>1</v>
      </c>
      <c r="AL131">
        <v>6.77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3</v>
      </c>
      <c r="AT131">
        <v>55.92</v>
      </c>
      <c r="AU131" t="s">
        <v>49</v>
      </c>
      <c r="AV131">
        <v>1</v>
      </c>
      <c r="AW131">
        <v>2</v>
      </c>
      <c r="AX131">
        <v>39682731</v>
      </c>
      <c r="AY131">
        <v>1</v>
      </c>
      <c r="AZ131">
        <v>0</v>
      </c>
      <c r="BA131">
        <v>125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Y131*Source!I42</f>
        <v>15.098400000000002</v>
      </c>
      <c r="CY131">
        <f>AD131</f>
        <v>63.64</v>
      </c>
      <c r="CZ131">
        <f>AH131</f>
        <v>9.4</v>
      </c>
      <c r="DA131">
        <f>AL131</f>
        <v>6.77</v>
      </c>
      <c r="DB131">
        <f>ROUND((ROUND(AT131*CZ131,2)*1.35),2)</f>
        <v>709.63</v>
      </c>
      <c r="DC131">
        <f>ROUND((ROUND(AT131*AG131,2)*1.35),2)</f>
        <v>0</v>
      </c>
    </row>
    <row r="132" spans="1:107" x14ac:dyDescent="0.2">
      <c r="A132">
        <f>ROW(Source!A42)</f>
        <v>42</v>
      </c>
      <c r="B132">
        <v>39682553</v>
      </c>
      <c r="C132">
        <v>39682730</v>
      </c>
      <c r="D132">
        <v>37064876</v>
      </c>
      <c r="E132">
        <v>1</v>
      </c>
      <c r="F132">
        <v>1</v>
      </c>
      <c r="G132">
        <v>1</v>
      </c>
      <c r="H132">
        <v>1</v>
      </c>
      <c r="I132" t="s">
        <v>370</v>
      </c>
      <c r="J132" t="s">
        <v>3</v>
      </c>
      <c r="K132" t="s">
        <v>371</v>
      </c>
      <c r="L132">
        <v>1191</v>
      </c>
      <c r="N132">
        <v>1013</v>
      </c>
      <c r="O132" t="s">
        <v>369</v>
      </c>
      <c r="P132" t="s">
        <v>369</v>
      </c>
      <c r="Q132">
        <v>1</v>
      </c>
      <c r="W132">
        <v>0</v>
      </c>
      <c r="X132">
        <v>-1417349443</v>
      </c>
      <c r="Y132">
        <v>3.02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6.77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3.02</v>
      </c>
      <c r="AU132" t="s">
        <v>3</v>
      </c>
      <c r="AV132">
        <v>2</v>
      </c>
      <c r="AW132">
        <v>2</v>
      </c>
      <c r="AX132">
        <v>39682732</v>
      </c>
      <c r="AY132">
        <v>1</v>
      </c>
      <c r="AZ132">
        <v>2048</v>
      </c>
      <c r="BA132">
        <v>126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Y132*Source!I42</f>
        <v>0.60400000000000009</v>
      </c>
      <c r="CY132">
        <f>AD132</f>
        <v>0</v>
      </c>
      <c r="CZ132">
        <f>AH132</f>
        <v>0</v>
      </c>
      <c r="DA132">
        <f>AL132</f>
        <v>1</v>
      </c>
      <c r="DB132">
        <f>ROUND(ROUND(AT132*CZ132,2),2)</f>
        <v>0</v>
      </c>
      <c r="DC132">
        <f>ROUND(ROUND(AT132*AG132,2),2)</f>
        <v>0</v>
      </c>
    </row>
    <row r="133" spans="1:107" x14ac:dyDescent="0.2">
      <c r="A133">
        <f>ROW(Source!A42)</f>
        <v>42</v>
      </c>
      <c r="B133">
        <v>39682553</v>
      </c>
      <c r="C133">
        <v>39682730</v>
      </c>
      <c r="D133">
        <v>36882159</v>
      </c>
      <c r="E133">
        <v>1</v>
      </c>
      <c r="F133">
        <v>1</v>
      </c>
      <c r="G133">
        <v>1</v>
      </c>
      <c r="H133">
        <v>2</v>
      </c>
      <c r="I133" t="s">
        <v>372</v>
      </c>
      <c r="J133" t="s">
        <v>373</v>
      </c>
      <c r="K133" t="s">
        <v>374</v>
      </c>
      <c r="L133">
        <v>1368</v>
      </c>
      <c r="N133">
        <v>1011</v>
      </c>
      <c r="O133" t="s">
        <v>375</v>
      </c>
      <c r="P133" t="s">
        <v>375</v>
      </c>
      <c r="Q133">
        <v>1</v>
      </c>
      <c r="W133">
        <v>0</v>
      </c>
      <c r="X133">
        <v>-1718674368</v>
      </c>
      <c r="Y133">
        <v>2.0385</v>
      </c>
      <c r="AA133">
        <v>0</v>
      </c>
      <c r="AB133">
        <v>758.17</v>
      </c>
      <c r="AC133">
        <v>13.5</v>
      </c>
      <c r="AD133">
        <v>0</v>
      </c>
      <c r="AE133">
        <v>0</v>
      </c>
      <c r="AF133">
        <v>111.99</v>
      </c>
      <c r="AG133">
        <v>13.5</v>
      </c>
      <c r="AH133">
        <v>0</v>
      </c>
      <c r="AI133">
        <v>1</v>
      </c>
      <c r="AJ133">
        <v>6.77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1.51</v>
      </c>
      <c r="AU133" t="s">
        <v>49</v>
      </c>
      <c r="AV133">
        <v>0</v>
      </c>
      <c r="AW133">
        <v>2</v>
      </c>
      <c r="AX133">
        <v>39682733</v>
      </c>
      <c r="AY133">
        <v>1</v>
      </c>
      <c r="AZ133">
        <v>0</v>
      </c>
      <c r="BA133">
        <v>127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Y133*Source!I42</f>
        <v>0.40770000000000001</v>
      </c>
      <c r="CY133">
        <f>AB133</f>
        <v>758.17</v>
      </c>
      <c r="CZ133">
        <f>AF133</f>
        <v>111.99</v>
      </c>
      <c r="DA133">
        <f>AJ133</f>
        <v>6.77</v>
      </c>
      <c r="DB133">
        <f>ROUND((ROUND(AT133*CZ133,2)*1.35),2)</f>
        <v>228.29</v>
      </c>
      <c r="DC133">
        <f>ROUND((ROUND(AT133*AG133,2)*1.35),2)</f>
        <v>27.53</v>
      </c>
    </row>
    <row r="134" spans="1:107" x14ac:dyDescent="0.2">
      <c r="A134">
        <f>ROW(Source!A42)</f>
        <v>42</v>
      </c>
      <c r="B134">
        <v>39682553</v>
      </c>
      <c r="C134">
        <v>39682730</v>
      </c>
      <c r="D134">
        <v>36883554</v>
      </c>
      <c r="E134">
        <v>1</v>
      </c>
      <c r="F134">
        <v>1</v>
      </c>
      <c r="G134">
        <v>1</v>
      </c>
      <c r="H134">
        <v>2</v>
      </c>
      <c r="I134" t="s">
        <v>376</v>
      </c>
      <c r="J134" t="s">
        <v>377</v>
      </c>
      <c r="K134" t="s">
        <v>378</v>
      </c>
      <c r="L134">
        <v>1368</v>
      </c>
      <c r="N134">
        <v>1011</v>
      </c>
      <c r="O134" t="s">
        <v>375</v>
      </c>
      <c r="P134" t="s">
        <v>375</v>
      </c>
      <c r="Q134">
        <v>1</v>
      </c>
      <c r="W134">
        <v>0</v>
      </c>
      <c r="X134">
        <v>1372534845</v>
      </c>
      <c r="Y134">
        <v>2.0385</v>
      </c>
      <c r="AA134">
        <v>0</v>
      </c>
      <c r="AB134">
        <v>444.86</v>
      </c>
      <c r="AC134">
        <v>11.6</v>
      </c>
      <c r="AD134">
        <v>0</v>
      </c>
      <c r="AE134">
        <v>0</v>
      </c>
      <c r="AF134">
        <v>65.709999999999994</v>
      </c>
      <c r="AG134">
        <v>11.6</v>
      </c>
      <c r="AH134">
        <v>0</v>
      </c>
      <c r="AI134">
        <v>1</v>
      </c>
      <c r="AJ134">
        <v>6.77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1.51</v>
      </c>
      <c r="AU134" t="s">
        <v>49</v>
      </c>
      <c r="AV134">
        <v>0</v>
      </c>
      <c r="AW134">
        <v>2</v>
      </c>
      <c r="AX134">
        <v>39682734</v>
      </c>
      <c r="AY134">
        <v>1</v>
      </c>
      <c r="AZ134">
        <v>0</v>
      </c>
      <c r="BA134">
        <v>128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Y134*Source!I42</f>
        <v>0.40770000000000001</v>
      </c>
      <c r="CY134">
        <f>AB134</f>
        <v>444.86</v>
      </c>
      <c r="CZ134">
        <f>AF134</f>
        <v>65.709999999999994</v>
      </c>
      <c r="DA134">
        <f>AJ134</f>
        <v>6.77</v>
      </c>
      <c r="DB134">
        <f>ROUND((ROUND(AT134*CZ134,2)*1.35),2)</f>
        <v>133.94999999999999</v>
      </c>
      <c r="DC134">
        <f>ROUND((ROUND(AT134*AG134,2)*1.35),2)</f>
        <v>23.65</v>
      </c>
    </row>
    <row r="135" spans="1:107" x14ac:dyDescent="0.2">
      <c r="A135">
        <f>ROW(Source!A42)</f>
        <v>42</v>
      </c>
      <c r="B135">
        <v>39682553</v>
      </c>
      <c r="C135">
        <v>39682730</v>
      </c>
      <c r="D135">
        <v>36883858</v>
      </c>
      <c r="E135">
        <v>1</v>
      </c>
      <c r="F135">
        <v>1</v>
      </c>
      <c r="G135">
        <v>1</v>
      </c>
      <c r="H135">
        <v>2</v>
      </c>
      <c r="I135" t="s">
        <v>407</v>
      </c>
      <c r="J135" t="s">
        <v>408</v>
      </c>
      <c r="K135" t="s">
        <v>409</v>
      </c>
      <c r="L135">
        <v>1368</v>
      </c>
      <c r="N135">
        <v>1011</v>
      </c>
      <c r="O135" t="s">
        <v>375</v>
      </c>
      <c r="P135" t="s">
        <v>375</v>
      </c>
      <c r="Q135">
        <v>1</v>
      </c>
      <c r="W135">
        <v>0</v>
      </c>
      <c r="X135">
        <v>-353815937</v>
      </c>
      <c r="Y135">
        <v>13.608000000000001</v>
      </c>
      <c r="AA135">
        <v>0</v>
      </c>
      <c r="AB135">
        <v>54.84</v>
      </c>
      <c r="AC135">
        <v>0</v>
      </c>
      <c r="AD135">
        <v>0</v>
      </c>
      <c r="AE135">
        <v>0</v>
      </c>
      <c r="AF135">
        <v>8.1</v>
      </c>
      <c r="AG135">
        <v>0</v>
      </c>
      <c r="AH135">
        <v>0</v>
      </c>
      <c r="AI135">
        <v>1</v>
      </c>
      <c r="AJ135">
        <v>6.77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10.08</v>
      </c>
      <c r="AU135" t="s">
        <v>49</v>
      </c>
      <c r="AV135">
        <v>0</v>
      </c>
      <c r="AW135">
        <v>2</v>
      </c>
      <c r="AX135">
        <v>39682735</v>
      </c>
      <c r="AY135">
        <v>1</v>
      </c>
      <c r="AZ135">
        <v>0</v>
      </c>
      <c r="BA135">
        <v>129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Y135*Source!I42</f>
        <v>2.7216000000000005</v>
      </c>
      <c r="CY135">
        <f>AB135</f>
        <v>54.84</v>
      </c>
      <c r="CZ135">
        <f>AF135</f>
        <v>8.1</v>
      </c>
      <c r="DA135">
        <f>AJ135</f>
        <v>6.77</v>
      </c>
      <c r="DB135">
        <f>ROUND((ROUND(AT135*CZ135,2)*1.35),2)</f>
        <v>110.23</v>
      </c>
      <c r="DC135">
        <f>ROUND((ROUND(AT135*AG135,2)*1.35),2)</f>
        <v>0</v>
      </c>
    </row>
    <row r="136" spans="1:107" x14ac:dyDescent="0.2">
      <c r="A136">
        <f>ROW(Source!A42)</f>
        <v>42</v>
      </c>
      <c r="B136">
        <v>39682553</v>
      </c>
      <c r="C136">
        <v>39682730</v>
      </c>
      <c r="D136">
        <v>36802152</v>
      </c>
      <c r="E136">
        <v>1</v>
      </c>
      <c r="F136">
        <v>1</v>
      </c>
      <c r="G136">
        <v>1</v>
      </c>
      <c r="H136">
        <v>3</v>
      </c>
      <c r="I136" t="s">
        <v>470</v>
      </c>
      <c r="J136" t="s">
        <v>471</v>
      </c>
      <c r="K136" t="s">
        <v>472</v>
      </c>
      <c r="L136">
        <v>1346</v>
      </c>
      <c r="N136">
        <v>1009</v>
      </c>
      <c r="O136" t="s">
        <v>385</v>
      </c>
      <c r="P136" t="s">
        <v>385</v>
      </c>
      <c r="Q136">
        <v>1</v>
      </c>
      <c r="W136">
        <v>0</v>
      </c>
      <c r="X136">
        <v>1806661620</v>
      </c>
      <c r="Y136">
        <v>0.38</v>
      </c>
      <c r="AA136">
        <v>3005.88</v>
      </c>
      <c r="AB136">
        <v>0</v>
      </c>
      <c r="AC136">
        <v>0</v>
      </c>
      <c r="AD136">
        <v>0</v>
      </c>
      <c r="AE136">
        <v>444</v>
      </c>
      <c r="AF136">
        <v>0</v>
      </c>
      <c r="AG136">
        <v>0</v>
      </c>
      <c r="AH136">
        <v>0</v>
      </c>
      <c r="AI136">
        <v>6.77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0.38</v>
      </c>
      <c r="AU136" t="s">
        <v>3</v>
      </c>
      <c r="AV136">
        <v>0</v>
      </c>
      <c r="AW136">
        <v>2</v>
      </c>
      <c r="AX136">
        <v>39682736</v>
      </c>
      <c r="AY136">
        <v>1</v>
      </c>
      <c r="AZ136">
        <v>0</v>
      </c>
      <c r="BA136">
        <v>130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Y136*Source!I42</f>
        <v>7.6000000000000012E-2</v>
      </c>
      <c r="CY136">
        <f t="shared" ref="CY136:CY144" si="38">AA136</f>
        <v>3005.88</v>
      </c>
      <c r="CZ136">
        <f t="shared" ref="CZ136:CZ144" si="39">AE136</f>
        <v>444</v>
      </c>
      <c r="DA136">
        <f t="shared" ref="DA136:DA144" si="40">AI136</f>
        <v>6.77</v>
      </c>
      <c r="DB136">
        <f t="shared" ref="DB136:DB144" si="41">ROUND(ROUND(AT136*CZ136,2),2)</f>
        <v>168.72</v>
      </c>
      <c r="DC136">
        <f t="shared" ref="DC136:DC144" si="42">ROUND(ROUND(AT136*AG136,2),2)</f>
        <v>0</v>
      </c>
    </row>
    <row r="137" spans="1:107" x14ac:dyDescent="0.2">
      <c r="A137">
        <f>ROW(Source!A42)</f>
        <v>42</v>
      </c>
      <c r="B137">
        <v>39682553</v>
      </c>
      <c r="C137">
        <v>39682730</v>
      </c>
      <c r="D137">
        <v>36802486</v>
      </c>
      <c r="E137">
        <v>1</v>
      </c>
      <c r="F137">
        <v>1</v>
      </c>
      <c r="G137">
        <v>1</v>
      </c>
      <c r="H137">
        <v>3</v>
      </c>
      <c r="I137" t="s">
        <v>473</v>
      </c>
      <c r="J137" t="s">
        <v>474</v>
      </c>
      <c r="K137" t="s">
        <v>475</v>
      </c>
      <c r="L137">
        <v>1358</v>
      </c>
      <c r="N137">
        <v>1010</v>
      </c>
      <c r="O137" t="s">
        <v>422</v>
      </c>
      <c r="P137" t="s">
        <v>422</v>
      </c>
      <c r="Q137">
        <v>10</v>
      </c>
      <c r="W137">
        <v>0</v>
      </c>
      <c r="X137">
        <v>-1271152258</v>
      </c>
      <c r="Y137">
        <v>3</v>
      </c>
      <c r="AA137">
        <v>487.44</v>
      </c>
      <c r="AB137">
        <v>0</v>
      </c>
      <c r="AC137">
        <v>0</v>
      </c>
      <c r="AD137">
        <v>0</v>
      </c>
      <c r="AE137">
        <v>72</v>
      </c>
      <c r="AF137">
        <v>0</v>
      </c>
      <c r="AG137">
        <v>0</v>
      </c>
      <c r="AH137">
        <v>0</v>
      </c>
      <c r="AI137">
        <v>6.77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3</v>
      </c>
      <c r="AU137" t="s">
        <v>3</v>
      </c>
      <c r="AV137">
        <v>0</v>
      </c>
      <c r="AW137">
        <v>2</v>
      </c>
      <c r="AX137">
        <v>39682737</v>
      </c>
      <c r="AY137">
        <v>1</v>
      </c>
      <c r="AZ137">
        <v>0</v>
      </c>
      <c r="BA137">
        <v>131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Y137*Source!I42</f>
        <v>0.60000000000000009</v>
      </c>
      <c r="CY137">
        <f t="shared" si="38"/>
        <v>487.44</v>
      </c>
      <c r="CZ137">
        <f t="shared" si="39"/>
        <v>72</v>
      </c>
      <c r="DA137">
        <f t="shared" si="40"/>
        <v>6.77</v>
      </c>
      <c r="DB137">
        <f t="shared" si="41"/>
        <v>216</v>
      </c>
      <c r="DC137">
        <f t="shared" si="42"/>
        <v>0</v>
      </c>
    </row>
    <row r="138" spans="1:107" x14ac:dyDescent="0.2">
      <c r="A138">
        <f>ROW(Source!A42)</f>
        <v>42</v>
      </c>
      <c r="B138">
        <v>39682553</v>
      </c>
      <c r="C138">
        <v>39682730</v>
      </c>
      <c r="D138">
        <v>36803258</v>
      </c>
      <c r="E138">
        <v>1</v>
      </c>
      <c r="F138">
        <v>1</v>
      </c>
      <c r="G138">
        <v>1</v>
      </c>
      <c r="H138">
        <v>3</v>
      </c>
      <c r="I138" t="s">
        <v>410</v>
      </c>
      <c r="J138" t="s">
        <v>411</v>
      </c>
      <c r="K138" t="s">
        <v>412</v>
      </c>
      <c r="L138">
        <v>1346</v>
      </c>
      <c r="N138">
        <v>1009</v>
      </c>
      <c r="O138" t="s">
        <v>385</v>
      </c>
      <c r="P138" t="s">
        <v>385</v>
      </c>
      <c r="Q138">
        <v>1</v>
      </c>
      <c r="W138">
        <v>0</v>
      </c>
      <c r="X138">
        <v>586013393</v>
      </c>
      <c r="Y138">
        <v>1.6</v>
      </c>
      <c r="AA138">
        <v>71.56</v>
      </c>
      <c r="AB138">
        <v>0</v>
      </c>
      <c r="AC138">
        <v>0</v>
      </c>
      <c r="AD138">
        <v>0</v>
      </c>
      <c r="AE138">
        <v>10.57</v>
      </c>
      <c r="AF138">
        <v>0</v>
      </c>
      <c r="AG138">
        <v>0</v>
      </c>
      <c r="AH138">
        <v>0</v>
      </c>
      <c r="AI138">
        <v>6.77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1.6</v>
      </c>
      <c r="AU138" t="s">
        <v>3</v>
      </c>
      <c r="AV138">
        <v>0</v>
      </c>
      <c r="AW138">
        <v>2</v>
      </c>
      <c r="AX138">
        <v>39682738</v>
      </c>
      <c r="AY138">
        <v>1</v>
      </c>
      <c r="AZ138">
        <v>0</v>
      </c>
      <c r="BA138">
        <v>132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Y138*Source!I42</f>
        <v>0.32000000000000006</v>
      </c>
      <c r="CY138">
        <f t="shared" si="38"/>
        <v>71.56</v>
      </c>
      <c r="CZ138">
        <f t="shared" si="39"/>
        <v>10.57</v>
      </c>
      <c r="DA138">
        <f t="shared" si="40"/>
        <v>6.77</v>
      </c>
      <c r="DB138">
        <f t="shared" si="41"/>
        <v>16.91</v>
      </c>
      <c r="DC138">
        <f t="shared" si="42"/>
        <v>0</v>
      </c>
    </row>
    <row r="139" spans="1:107" x14ac:dyDescent="0.2">
      <c r="A139">
        <f>ROW(Source!A42)</f>
        <v>42</v>
      </c>
      <c r="B139">
        <v>39682553</v>
      </c>
      <c r="C139">
        <v>39682730</v>
      </c>
      <c r="D139">
        <v>36804448</v>
      </c>
      <c r="E139">
        <v>1</v>
      </c>
      <c r="F139">
        <v>1</v>
      </c>
      <c r="G139">
        <v>1</v>
      </c>
      <c r="H139">
        <v>3</v>
      </c>
      <c r="I139" t="s">
        <v>392</v>
      </c>
      <c r="J139" t="s">
        <v>393</v>
      </c>
      <c r="K139" t="s">
        <v>394</v>
      </c>
      <c r="L139">
        <v>1346</v>
      </c>
      <c r="N139">
        <v>1009</v>
      </c>
      <c r="O139" t="s">
        <v>385</v>
      </c>
      <c r="P139" t="s">
        <v>385</v>
      </c>
      <c r="Q139">
        <v>1</v>
      </c>
      <c r="W139">
        <v>0</v>
      </c>
      <c r="X139">
        <v>103900845</v>
      </c>
      <c r="Y139">
        <v>1.9</v>
      </c>
      <c r="AA139">
        <v>61.2</v>
      </c>
      <c r="AB139">
        <v>0</v>
      </c>
      <c r="AC139">
        <v>0</v>
      </c>
      <c r="AD139">
        <v>0</v>
      </c>
      <c r="AE139">
        <v>9.0399999999999991</v>
      </c>
      <c r="AF139">
        <v>0</v>
      </c>
      <c r="AG139">
        <v>0</v>
      </c>
      <c r="AH139">
        <v>0</v>
      </c>
      <c r="AI139">
        <v>6.77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1.9</v>
      </c>
      <c r="AU139" t="s">
        <v>3</v>
      </c>
      <c r="AV139">
        <v>0</v>
      </c>
      <c r="AW139">
        <v>2</v>
      </c>
      <c r="AX139">
        <v>39682739</v>
      </c>
      <c r="AY139">
        <v>1</v>
      </c>
      <c r="AZ139">
        <v>0</v>
      </c>
      <c r="BA139">
        <v>133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Y139*Source!I42</f>
        <v>0.38</v>
      </c>
      <c r="CY139">
        <f t="shared" si="38"/>
        <v>61.2</v>
      </c>
      <c r="CZ139">
        <f t="shared" si="39"/>
        <v>9.0399999999999991</v>
      </c>
      <c r="DA139">
        <f t="shared" si="40"/>
        <v>6.77</v>
      </c>
      <c r="DB139">
        <f t="shared" si="41"/>
        <v>17.18</v>
      </c>
      <c r="DC139">
        <f t="shared" si="42"/>
        <v>0</v>
      </c>
    </row>
    <row r="140" spans="1:107" x14ac:dyDescent="0.2">
      <c r="A140">
        <f>ROW(Source!A42)</f>
        <v>42</v>
      </c>
      <c r="B140">
        <v>39682553</v>
      </c>
      <c r="C140">
        <v>39682730</v>
      </c>
      <c r="D140">
        <v>36838317</v>
      </c>
      <c r="E140">
        <v>1</v>
      </c>
      <c r="F140">
        <v>1</v>
      </c>
      <c r="G140">
        <v>1</v>
      </c>
      <c r="H140">
        <v>3</v>
      </c>
      <c r="I140" t="s">
        <v>398</v>
      </c>
      <c r="J140" t="s">
        <v>399</v>
      </c>
      <c r="K140" t="s">
        <v>400</v>
      </c>
      <c r="L140">
        <v>1346</v>
      </c>
      <c r="N140">
        <v>1009</v>
      </c>
      <c r="O140" t="s">
        <v>385</v>
      </c>
      <c r="P140" t="s">
        <v>385</v>
      </c>
      <c r="Q140">
        <v>1</v>
      </c>
      <c r="W140">
        <v>0</v>
      </c>
      <c r="X140">
        <v>210558753</v>
      </c>
      <c r="Y140">
        <v>0.68</v>
      </c>
      <c r="AA140">
        <v>193.62</v>
      </c>
      <c r="AB140">
        <v>0</v>
      </c>
      <c r="AC140">
        <v>0</v>
      </c>
      <c r="AD140">
        <v>0</v>
      </c>
      <c r="AE140">
        <v>28.6</v>
      </c>
      <c r="AF140">
        <v>0</v>
      </c>
      <c r="AG140">
        <v>0</v>
      </c>
      <c r="AH140">
        <v>0</v>
      </c>
      <c r="AI140">
        <v>6.77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0.68</v>
      </c>
      <c r="AU140" t="s">
        <v>3</v>
      </c>
      <c r="AV140">
        <v>0</v>
      </c>
      <c r="AW140">
        <v>2</v>
      </c>
      <c r="AX140">
        <v>39682740</v>
      </c>
      <c r="AY140">
        <v>1</v>
      </c>
      <c r="AZ140">
        <v>0</v>
      </c>
      <c r="BA140">
        <v>134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Y140*Source!I42</f>
        <v>0.13600000000000001</v>
      </c>
      <c r="CY140">
        <f t="shared" si="38"/>
        <v>193.62</v>
      </c>
      <c r="CZ140">
        <f t="shared" si="39"/>
        <v>28.6</v>
      </c>
      <c r="DA140">
        <f t="shared" si="40"/>
        <v>6.77</v>
      </c>
      <c r="DB140">
        <f t="shared" si="41"/>
        <v>19.45</v>
      </c>
      <c r="DC140">
        <f t="shared" si="42"/>
        <v>0</v>
      </c>
    </row>
    <row r="141" spans="1:107" x14ac:dyDescent="0.2">
      <c r="A141">
        <f>ROW(Source!A42)</f>
        <v>42</v>
      </c>
      <c r="B141">
        <v>39682553</v>
      </c>
      <c r="C141">
        <v>39682730</v>
      </c>
      <c r="D141">
        <v>36851945</v>
      </c>
      <c r="E141">
        <v>1</v>
      </c>
      <c r="F141">
        <v>1</v>
      </c>
      <c r="G141">
        <v>1</v>
      </c>
      <c r="H141">
        <v>3</v>
      </c>
      <c r="I141" t="s">
        <v>419</v>
      </c>
      <c r="J141" t="s">
        <v>420</v>
      </c>
      <c r="K141" t="s">
        <v>421</v>
      </c>
      <c r="L141">
        <v>1358</v>
      </c>
      <c r="N141">
        <v>1010</v>
      </c>
      <c r="O141" t="s">
        <v>422</v>
      </c>
      <c r="P141" t="s">
        <v>422</v>
      </c>
      <c r="Q141">
        <v>10</v>
      </c>
      <c r="W141">
        <v>0</v>
      </c>
      <c r="X141">
        <v>1386890308</v>
      </c>
      <c r="Y141">
        <v>0.8</v>
      </c>
      <c r="AA141">
        <v>264.02999999999997</v>
      </c>
      <c r="AB141">
        <v>0</v>
      </c>
      <c r="AC141">
        <v>0</v>
      </c>
      <c r="AD141">
        <v>0</v>
      </c>
      <c r="AE141">
        <v>39</v>
      </c>
      <c r="AF141">
        <v>0</v>
      </c>
      <c r="AG141">
        <v>0</v>
      </c>
      <c r="AH141">
        <v>0</v>
      </c>
      <c r="AI141">
        <v>6.77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</v>
      </c>
      <c r="AU141" t="s">
        <v>3</v>
      </c>
      <c r="AV141">
        <v>0</v>
      </c>
      <c r="AW141">
        <v>2</v>
      </c>
      <c r="AX141">
        <v>39682741</v>
      </c>
      <c r="AY141">
        <v>1</v>
      </c>
      <c r="AZ141">
        <v>0</v>
      </c>
      <c r="BA141">
        <v>135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Y141*Source!I42</f>
        <v>0.16000000000000003</v>
      </c>
      <c r="CY141">
        <f t="shared" si="38"/>
        <v>264.02999999999997</v>
      </c>
      <c r="CZ141">
        <f t="shared" si="39"/>
        <v>39</v>
      </c>
      <c r="DA141">
        <f t="shared" si="40"/>
        <v>6.77</v>
      </c>
      <c r="DB141">
        <f t="shared" si="41"/>
        <v>31.2</v>
      </c>
      <c r="DC141">
        <f t="shared" si="42"/>
        <v>0</v>
      </c>
    </row>
    <row r="142" spans="1:107" x14ac:dyDescent="0.2">
      <c r="A142">
        <f>ROW(Source!A42)</f>
        <v>42</v>
      </c>
      <c r="B142">
        <v>39682553</v>
      </c>
      <c r="C142">
        <v>39682730</v>
      </c>
      <c r="D142">
        <v>36860519</v>
      </c>
      <c r="E142">
        <v>1</v>
      </c>
      <c r="F142">
        <v>1</v>
      </c>
      <c r="G142">
        <v>1</v>
      </c>
      <c r="H142">
        <v>3</v>
      </c>
      <c r="I142" t="s">
        <v>476</v>
      </c>
      <c r="J142" t="s">
        <v>477</v>
      </c>
      <c r="K142" t="s">
        <v>478</v>
      </c>
      <c r="L142">
        <v>1355</v>
      </c>
      <c r="N142">
        <v>1010</v>
      </c>
      <c r="O142" t="s">
        <v>85</v>
      </c>
      <c r="P142" t="s">
        <v>85</v>
      </c>
      <c r="Q142">
        <v>100</v>
      </c>
      <c r="W142">
        <v>0</v>
      </c>
      <c r="X142">
        <v>-1941328360</v>
      </c>
      <c r="Y142">
        <v>0.21</v>
      </c>
      <c r="AA142">
        <v>599.15</v>
      </c>
      <c r="AB142">
        <v>0</v>
      </c>
      <c r="AC142">
        <v>0</v>
      </c>
      <c r="AD142">
        <v>0</v>
      </c>
      <c r="AE142">
        <v>88.5</v>
      </c>
      <c r="AF142">
        <v>0</v>
      </c>
      <c r="AG142">
        <v>0</v>
      </c>
      <c r="AH142">
        <v>0</v>
      </c>
      <c r="AI142">
        <v>6.77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0.21</v>
      </c>
      <c r="AU142" t="s">
        <v>3</v>
      </c>
      <c r="AV142">
        <v>0</v>
      </c>
      <c r="AW142">
        <v>2</v>
      </c>
      <c r="AX142">
        <v>39682742</v>
      </c>
      <c r="AY142">
        <v>1</v>
      </c>
      <c r="AZ142">
        <v>0</v>
      </c>
      <c r="BA142">
        <v>136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Y142*Source!I42</f>
        <v>4.2000000000000003E-2</v>
      </c>
      <c r="CY142">
        <f t="shared" si="38"/>
        <v>599.15</v>
      </c>
      <c r="CZ142">
        <f t="shared" si="39"/>
        <v>88.5</v>
      </c>
      <c r="DA142">
        <f t="shared" si="40"/>
        <v>6.77</v>
      </c>
      <c r="DB142">
        <f t="shared" si="41"/>
        <v>18.59</v>
      </c>
      <c r="DC142">
        <f t="shared" si="42"/>
        <v>0</v>
      </c>
    </row>
    <row r="143" spans="1:107" x14ac:dyDescent="0.2">
      <c r="A143">
        <f>ROW(Source!A42)</f>
        <v>42</v>
      </c>
      <c r="B143">
        <v>39682553</v>
      </c>
      <c r="C143">
        <v>39682730</v>
      </c>
      <c r="D143">
        <v>36861790</v>
      </c>
      <c r="E143">
        <v>1</v>
      </c>
      <c r="F143">
        <v>1</v>
      </c>
      <c r="G143">
        <v>1</v>
      </c>
      <c r="H143">
        <v>3</v>
      </c>
      <c r="I143" t="s">
        <v>116</v>
      </c>
      <c r="J143" t="s">
        <v>118</v>
      </c>
      <c r="K143" t="s">
        <v>117</v>
      </c>
      <c r="L143">
        <v>1301</v>
      </c>
      <c r="N143">
        <v>1003</v>
      </c>
      <c r="O143" t="s">
        <v>47</v>
      </c>
      <c r="P143" t="s">
        <v>47</v>
      </c>
      <c r="Q143">
        <v>1</v>
      </c>
      <c r="W143">
        <v>0</v>
      </c>
      <c r="X143">
        <v>-2062243343</v>
      </c>
      <c r="Y143">
        <v>100</v>
      </c>
      <c r="AA143">
        <v>552.5</v>
      </c>
      <c r="AB143">
        <v>0</v>
      </c>
      <c r="AC143">
        <v>0</v>
      </c>
      <c r="AD143">
        <v>0</v>
      </c>
      <c r="AE143">
        <v>81.61</v>
      </c>
      <c r="AF143">
        <v>0</v>
      </c>
      <c r="AG143">
        <v>0</v>
      </c>
      <c r="AH143">
        <v>0</v>
      </c>
      <c r="AI143">
        <v>6.77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3</v>
      </c>
      <c r="AT143">
        <v>100</v>
      </c>
      <c r="AU143" t="s">
        <v>3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Y143*Source!I42</f>
        <v>20</v>
      </c>
      <c r="CY143">
        <f t="shared" si="38"/>
        <v>552.5</v>
      </c>
      <c r="CZ143">
        <f t="shared" si="39"/>
        <v>81.61</v>
      </c>
      <c r="DA143">
        <f t="shared" si="40"/>
        <v>6.77</v>
      </c>
      <c r="DB143">
        <f t="shared" si="41"/>
        <v>8161</v>
      </c>
      <c r="DC143">
        <f t="shared" si="42"/>
        <v>0</v>
      </c>
    </row>
    <row r="144" spans="1:107" x14ac:dyDescent="0.2">
      <c r="A144">
        <f>ROW(Source!A42)</f>
        <v>42</v>
      </c>
      <c r="B144">
        <v>39682553</v>
      </c>
      <c r="C144">
        <v>39682730</v>
      </c>
      <c r="D144">
        <v>36799065</v>
      </c>
      <c r="E144">
        <v>17</v>
      </c>
      <c r="F144">
        <v>1</v>
      </c>
      <c r="G144">
        <v>1</v>
      </c>
      <c r="H144">
        <v>3</v>
      </c>
      <c r="I144" t="s">
        <v>404</v>
      </c>
      <c r="J144" t="s">
        <v>3</v>
      </c>
      <c r="K144" t="s">
        <v>405</v>
      </c>
      <c r="L144">
        <v>1374</v>
      </c>
      <c r="N144">
        <v>1013</v>
      </c>
      <c r="O144" t="s">
        <v>406</v>
      </c>
      <c r="P144" t="s">
        <v>406</v>
      </c>
      <c r="Q144">
        <v>1</v>
      </c>
      <c r="W144">
        <v>0</v>
      </c>
      <c r="X144">
        <v>-1731369543</v>
      </c>
      <c r="Y144">
        <v>10.51</v>
      </c>
      <c r="AA144">
        <v>1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10.51</v>
      </c>
      <c r="AU144" t="s">
        <v>3</v>
      </c>
      <c r="AV144">
        <v>0</v>
      </c>
      <c r="AW144">
        <v>2</v>
      </c>
      <c r="AX144">
        <v>39682743</v>
      </c>
      <c r="AY144">
        <v>1</v>
      </c>
      <c r="AZ144">
        <v>0</v>
      </c>
      <c r="BA144">
        <v>137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Y144*Source!I42</f>
        <v>2.1019999999999999</v>
      </c>
      <c r="CY144">
        <f t="shared" si="38"/>
        <v>1</v>
      </c>
      <c r="CZ144">
        <f t="shared" si="39"/>
        <v>1</v>
      </c>
      <c r="DA144">
        <f t="shared" si="40"/>
        <v>1</v>
      </c>
      <c r="DB144">
        <f t="shared" si="41"/>
        <v>10.51</v>
      </c>
      <c r="DC144">
        <f t="shared" si="42"/>
        <v>0</v>
      </c>
    </row>
    <row r="145" spans="1:107" x14ac:dyDescent="0.2">
      <c r="A145">
        <f>ROW(Source!A44)</f>
        <v>44</v>
      </c>
      <c r="B145">
        <v>39682553</v>
      </c>
      <c r="C145">
        <v>39682746</v>
      </c>
      <c r="D145">
        <v>37064878</v>
      </c>
      <c r="E145">
        <v>1</v>
      </c>
      <c r="F145">
        <v>1</v>
      </c>
      <c r="G145">
        <v>1</v>
      </c>
      <c r="H145">
        <v>1</v>
      </c>
      <c r="I145" t="s">
        <v>468</v>
      </c>
      <c r="J145" t="s">
        <v>3</v>
      </c>
      <c r="K145" t="s">
        <v>469</v>
      </c>
      <c r="L145">
        <v>1191</v>
      </c>
      <c r="N145">
        <v>1013</v>
      </c>
      <c r="O145" t="s">
        <v>369</v>
      </c>
      <c r="P145" t="s">
        <v>369</v>
      </c>
      <c r="Q145">
        <v>1</v>
      </c>
      <c r="W145">
        <v>0</v>
      </c>
      <c r="X145">
        <v>-1081351934</v>
      </c>
      <c r="Y145">
        <v>62.747999999999998</v>
      </c>
      <c r="AA145">
        <v>0</v>
      </c>
      <c r="AB145">
        <v>0</v>
      </c>
      <c r="AC145">
        <v>0</v>
      </c>
      <c r="AD145">
        <v>63.64</v>
      </c>
      <c r="AE145">
        <v>0</v>
      </c>
      <c r="AF145">
        <v>0</v>
      </c>
      <c r="AG145">
        <v>0</v>
      </c>
      <c r="AH145">
        <v>9.4</v>
      </c>
      <c r="AI145">
        <v>1</v>
      </c>
      <c r="AJ145">
        <v>1</v>
      </c>
      <c r="AK145">
        <v>1</v>
      </c>
      <c r="AL145">
        <v>6.77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46.48</v>
      </c>
      <c r="AU145" t="s">
        <v>49</v>
      </c>
      <c r="AV145">
        <v>1</v>
      </c>
      <c r="AW145">
        <v>2</v>
      </c>
      <c r="AX145">
        <v>39682747</v>
      </c>
      <c r="AY145">
        <v>1</v>
      </c>
      <c r="AZ145">
        <v>0</v>
      </c>
      <c r="BA145">
        <v>138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Y145*Source!I44</f>
        <v>2.8422334080000002</v>
      </c>
      <c r="CY145">
        <f>AD145</f>
        <v>63.64</v>
      </c>
      <c r="CZ145">
        <f>AH145</f>
        <v>9.4</v>
      </c>
      <c r="DA145">
        <f>AL145</f>
        <v>6.77</v>
      </c>
      <c r="DB145">
        <f>ROUND((ROUND(AT145*CZ145,2)*1.35),2)</f>
        <v>589.83000000000004</v>
      </c>
      <c r="DC145">
        <f>ROUND((ROUND(AT145*AG145,2)*1.35),2)</f>
        <v>0</v>
      </c>
    </row>
    <row r="146" spans="1:107" x14ac:dyDescent="0.2">
      <c r="A146">
        <f>ROW(Source!A44)</f>
        <v>44</v>
      </c>
      <c r="B146">
        <v>39682553</v>
      </c>
      <c r="C146">
        <v>39682746</v>
      </c>
      <c r="D146">
        <v>37064876</v>
      </c>
      <c r="E146">
        <v>1</v>
      </c>
      <c r="F146">
        <v>1</v>
      </c>
      <c r="G146">
        <v>1</v>
      </c>
      <c r="H146">
        <v>1</v>
      </c>
      <c r="I146" t="s">
        <v>370</v>
      </c>
      <c r="J146" t="s">
        <v>3</v>
      </c>
      <c r="K146" t="s">
        <v>371</v>
      </c>
      <c r="L146">
        <v>1191</v>
      </c>
      <c r="N146">
        <v>1013</v>
      </c>
      <c r="O146" t="s">
        <v>369</v>
      </c>
      <c r="P146" t="s">
        <v>369</v>
      </c>
      <c r="Q146">
        <v>1</v>
      </c>
      <c r="W146">
        <v>0</v>
      </c>
      <c r="X146">
        <v>-1417349443</v>
      </c>
      <c r="Y146">
        <v>2.5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6.77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2.5</v>
      </c>
      <c r="AU146" t="s">
        <v>3</v>
      </c>
      <c r="AV146">
        <v>2</v>
      </c>
      <c r="AW146">
        <v>2</v>
      </c>
      <c r="AX146">
        <v>39682748</v>
      </c>
      <c r="AY146">
        <v>1</v>
      </c>
      <c r="AZ146">
        <v>2048</v>
      </c>
      <c r="BA146">
        <v>139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Y146*Source!I44</f>
        <v>0.11324000000000001</v>
      </c>
      <c r="CY146">
        <f>AD146</f>
        <v>0</v>
      </c>
      <c r="CZ146">
        <f>AH146</f>
        <v>0</v>
      </c>
      <c r="DA146">
        <f>AL146</f>
        <v>1</v>
      </c>
      <c r="DB146">
        <f>ROUND(ROUND(AT146*CZ146,2),2)</f>
        <v>0</v>
      </c>
      <c r="DC146">
        <f>ROUND(ROUND(AT146*AG146,2),2)</f>
        <v>0</v>
      </c>
    </row>
    <row r="147" spans="1:107" x14ac:dyDescent="0.2">
      <c r="A147">
        <f>ROW(Source!A44)</f>
        <v>44</v>
      </c>
      <c r="B147">
        <v>39682553</v>
      </c>
      <c r="C147">
        <v>39682746</v>
      </c>
      <c r="D147">
        <v>36882159</v>
      </c>
      <c r="E147">
        <v>1</v>
      </c>
      <c r="F147">
        <v>1</v>
      </c>
      <c r="G147">
        <v>1</v>
      </c>
      <c r="H147">
        <v>2</v>
      </c>
      <c r="I147" t="s">
        <v>372</v>
      </c>
      <c r="J147" t="s">
        <v>373</v>
      </c>
      <c r="K147" t="s">
        <v>374</v>
      </c>
      <c r="L147">
        <v>1368</v>
      </c>
      <c r="N147">
        <v>1011</v>
      </c>
      <c r="O147" t="s">
        <v>375</v>
      </c>
      <c r="P147" t="s">
        <v>375</v>
      </c>
      <c r="Q147">
        <v>1</v>
      </c>
      <c r="W147">
        <v>0</v>
      </c>
      <c r="X147">
        <v>-1718674368</v>
      </c>
      <c r="Y147">
        <v>1.6875</v>
      </c>
      <c r="AA147">
        <v>0</v>
      </c>
      <c r="AB147">
        <v>758.17</v>
      </c>
      <c r="AC147">
        <v>13.5</v>
      </c>
      <c r="AD147">
        <v>0</v>
      </c>
      <c r="AE147">
        <v>0</v>
      </c>
      <c r="AF147">
        <v>111.99</v>
      </c>
      <c r="AG147">
        <v>13.5</v>
      </c>
      <c r="AH147">
        <v>0</v>
      </c>
      <c r="AI147">
        <v>1</v>
      </c>
      <c r="AJ147">
        <v>6.77</v>
      </c>
      <c r="AK147">
        <v>1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3</v>
      </c>
      <c r="AT147">
        <v>1.25</v>
      </c>
      <c r="AU147" t="s">
        <v>49</v>
      </c>
      <c r="AV147">
        <v>0</v>
      </c>
      <c r="AW147">
        <v>2</v>
      </c>
      <c r="AX147">
        <v>39682749</v>
      </c>
      <c r="AY147">
        <v>1</v>
      </c>
      <c r="AZ147">
        <v>0</v>
      </c>
      <c r="BA147">
        <v>140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Y147*Source!I44</f>
        <v>7.6437000000000005E-2</v>
      </c>
      <c r="CY147">
        <f>AB147</f>
        <v>758.17</v>
      </c>
      <c r="CZ147">
        <f>AF147</f>
        <v>111.99</v>
      </c>
      <c r="DA147">
        <f>AJ147</f>
        <v>6.77</v>
      </c>
      <c r="DB147">
        <f>ROUND((ROUND(AT147*CZ147,2)*1.35),2)</f>
        <v>188.99</v>
      </c>
      <c r="DC147">
        <f>ROUND((ROUND(AT147*AG147,2)*1.35),2)</f>
        <v>22.79</v>
      </c>
    </row>
    <row r="148" spans="1:107" x14ac:dyDescent="0.2">
      <c r="A148">
        <f>ROW(Source!A44)</f>
        <v>44</v>
      </c>
      <c r="B148">
        <v>39682553</v>
      </c>
      <c r="C148">
        <v>39682746</v>
      </c>
      <c r="D148">
        <v>36883554</v>
      </c>
      <c r="E148">
        <v>1</v>
      </c>
      <c r="F148">
        <v>1</v>
      </c>
      <c r="G148">
        <v>1</v>
      </c>
      <c r="H148">
        <v>2</v>
      </c>
      <c r="I148" t="s">
        <v>376</v>
      </c>
      <c r="J148" t="s">
        <v>377</v>
      </c>
      <c r="K148" t="s">
        <v>378</v>
      </c>
      <c r="L148">
        <v>1368</v>
      </c>
      <c r="N148">
        <v>1011</v>
      </c>
      <c r="O148" t="s">
        <v>375</v>
      </c>
      <c r="P148" t="s">
        <v>375</v>
      </c>
      <c r="Q148">
        <v>1</v>
      </c>
      <c r="W148">
        <v>0</v>
      </c>
      <c r="X148">
        <v>1372534845</v>
      </c>
      <c r="Y148">
        <v>1.6875</v>
      </c>
      <c r="AA148">
        <v>0</v>
      </c>
      <c r="AB148">
        <v>444.86</v>
      </c>
      <c r="AC148">
        <v>11.6</v>
      </c>
      <c r="AD148">
        <v>0</v>
      </c>
      <c r="AE148">
        <v>0</v>
      </c>
      <c r="AF148">
        <v>65.709999999999994</v>
      </c>
      <c r="AG148">
        <v>11.6</v>
      </c>
      <c r="AH148">
        <v>0</v>
      </c>
      <c r="AI148">
        <v>1</v>
      </c>
      <c r="AJ148">
        <v>6.77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1.25</v>
      </c>
      <c r="AU148" t="s">
        <v>49</v>
      </c>
      <c r="AV148">
        <v>0</v>
      </c>
      <c r="AW148">
        <v>2</v>
      </c>
      <c r="AX148">
        <v>39682750</v>
      </c>
      <c r="AY148">
        <v>1</v>
      </c>
      <c r="AZ148">
        <v>0</v>
      </c>
      <c r="BA148">
        <v>141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Y148*Source!I44</f>
        <v>7.6437000000000005E-2</v>
      </c>
      <c r="CY148">
        <f>AB148</f>
        <v>444.86</v>
      </c>
      <c r="CZ148">
        <f>AF148</f>
        <v>65.709999999999994</v>
      </c>
      <c r="DA148">
        <f>AJ148</f>
        <v>6.77</v>
      </c>
      <c r="DB148">
        <f>ROUND((ROUND(AT148*CZ148,2)*1.35),2)</f>
        <v>110.89</v>
      </c>
      <c r="DC148">
        <f>ROUND((ROUND(AT148*AG148,2)*1.35),2)</f>
        <v>19.579999999999998</v>
      </c>
    </row>
    <row r="149" spans="1:107" x14ac:dyDescent="0.2">
      <c r="A149">
        <f>ROW(Source!A44)</f>
        <v>44</v>
      </c>
      <c r="B149">
        <v>39682553</v>
      </c>
      <c r="C149">
        <v>39682746</v>
      </c>
      <c r="D149">
        <v>36883858</v>
      </c>
      <c r="E149">
        <v>1</v>
      </c>
      <c r="F149">
        <v>1</v>
      </c>
      <c r="G149">
        <v>1</v>
      </c>
      <c r="H149">
        <v>2</v>
      </c>
      <c r="I149" t="s">
        <v>407</v>
      </c>
      <c r="J149" t="s">
        <v>408</v>
      </c>
      <c r="K149" t="s">
        <v>409</v>
      </c>
      <c r="L149">
        <v>1368</v>
      </c>
      <c r="N149">
        <v>1011</v>
      </c>
      <c r="O149" t="s">
        <v>375</v>
      </c>
      <c r="P149" t="s">
        <v>375</v>
      </c>
      <c r="Q149">
        <v>1</v>
      </c>
      <c r="W149">
        <v>0</v>
      </c>
      <c r="X149">
        <v>-353815937</v>
      </c>
      <c r="Y149">
        <v>11.448000000000002</v>
      </c>
      <c r="AA149">
        <v>0</v>
      </c>
      <c r="AB149">
        <v>54.84</v>
      </c>
      <c r="AC149">
        <v>0</v>
      </c>
      <c r="AD149">
        <v>0</v>
      </c>
      <c r="AE149">
        <v>0</v>
      </c>
      <c r="AF149">
        <v>8.1</v>
      </c>
      <c r="AG149">
        <v>0</v>
      </c>
      <c r="AH149">
        <v>0</v>
      </c>
      <c r="AI149">
        <v>1</v>
      </c>
      <c r="AJ149">
        <v>6.77</v>
      </c>
      <c r="AK149">
        <v>1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8.48</v>
      </c>
      <c r="AU149" t="s">
        <v>49</v>
      </c>
      <c r="AV149">
        <v>0</v>
      </c>
      <c r="AW149">
        <v>2</v>
      </c>
      <c r="AX149">
        <v>39682751</v>
      </c>
      <c r="AY149">
        <v>1</v>
      </c>
      <c r="AZ149">
        <v>0</v>
      </c>
      <c r="BA149">
        <v>142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Y149*Source!I44</f>
        <v>0.51854860800000013</v>
      </c>
      <c r="CY149">
        <f>AB149</f>
        <v>54.84</v>
      </c>
      <c r="CZ149">
        <f>AF149</f>
        <v>8.1</v>
      </c>
      <c r="DA149">
        <f>AJ149</f>
        <v>6.77</v>
      </c>
      <c r="DB149">
        <f>ROUND((ROUND(AT149*CZ149,2)*1.35),2)</f>
        <v>92.73</v>
      </c>
      <c r="DC149">
        <f>ROUND((ROUND(AT149*AG149,2)*1.35),2)</f>
        <v>0</v>
      </c>
    </row>
    <row r="150" spans="1:107" x14ac:dyDescent="0.2">
      <c r="A150">
        <f>ROW(Source!A44)</f>
        <v>44</v>
      </c>
      <c r="B150">
        <v>39682553</v>
      </c>
      <c r="C150">
        <v>39682746</v>
      </c>
      <c r="D150">
        <v>36803258</v>
      </c>
      <c r="E150">
        <v>1</v>
      </c>
      <c r="F150">
        <v>1</v>
      </c>
      <c r="G150">
        <v>1</v>
      </c>
      <c r="H150">
        <v>3</v>
      </c>
      <c r="I150" t="s">
        <v>410</v>
      </c>
      <c r="J150" t="s">
        <v>411</v>
      </c>
      <c r="K150" t="s">
        <v>412</v>
      </c>
      <c r="L150">
        <v>1346</v>
      </c>
      <c r="N150">
        <v>1009</v>
      </c>
      <c r="O150" t="s">
        <v>385</v>
      </c>
      <c r="P150" t="s">
        <v>385</v>
      </c>
      <c r="Q150">
        <v>1</v>
      </c>
      <c r="W150">
        <v>0</v>
      </c>
      <c r="X150">
        <v>586013393</v>
      </c>
      <c r="Y150">
        <v>2.66</v>
      </c>
      <c r="AA150">
        <v>71.56</v>
      </c>
      <c r="AB150">
        <v>0</v>
      </c>
      <c r="AC150">
        <v>0</v>
      </c>
      <c r="AD150">
        <v>0</v>
      </c>
      <c r="AE150">
        <v>10.57</v>
      </c>
      <c r="AF150">
        <v>0</v>
      </c>
      <c r="AG150">
        <v>0</v>
      </c>
      <c r="AH150">
        <v>0</v>
      </c>
      <c r="AI150">
        <v>6.77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2.66</v>
      </c>
      <c r="AU150" t="s">
        <v>3</v>
      </c>
      <c r="AV150">
        <v>0</v>
      </c>
      <c r="AW150">
        <v>2</v>
      </c>
      <c r="AX150">
        <v>39682752</v>
      </c>
      <c r="AY150">
        <v>1</v>
      </c>
      <c r="AZ150">
        <v>0</v>
      </c>
      <c r="BA150">
        <v>143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Y150*Source!I44</f>
        <v>0.12048736000000002</v>
      </c>
      <c r="CY150">
        <f t="shared" ref="CY150:CY157" si="43">AA150</f>
        <v>71.56</v>
      </c>
      <c r="CZ150">
        <f t="shared" ref="CZ150:CZ157" si="44">AE150</f>
        <v>10.57</v>
      </c>
      <c r="DA150">
        <f t="shared" ref="DA150:DA157" si="45">AI150</f>
        <v>6.77</v>
      </c>
      <c r="DB150">
        <f t="shared" ref="DB150:DB157" si="46">ROUND(ROUND(AT150*CZ150,2),2)</f>
        <v>28.12</v>
      </c>
      <c r="DC150">
        <f t="shared" ref="DC150:DC157" si="47">ROUND(ROUND(AT150*AG150,2),2)</f>
        <v>0</v>
      </c>
    </row>
    <row r="151" spans="1:107" x14ac:dyDescent="0.2">
      <c r="A151">
        <f>ROW(Source!A44)</f>
        <v>44</v>
      </c>
      <c r="B151">
        <v>39682553</v>
      </c>
      <c r="C151">
        <v>39682746</v>
      </c>
      <c r="D151">
        <v>36804448</v>
      </c>
      <c r="E151">
        <v>1</v>
      </c>
      <c r="F151">
        <v>1</v>
      </c>
      <c r="G151">
        <v>1</v>
      </c>
      <c r="H151">
        <v>3</v>
      </c>
      <c r="I151" t="s">
        <v>392</v>
      </c>
      <c r="J151" t="s">
        <v>393</v>
      </c>
      <c r="K151" t="s">
        <v>394</v>
      </c>
      <c r="L151">
        <v>1346</v>
      </c>
      <c r="N151">
        <v>1009</v>
      </c>
      <c r="O151" t="s">
        <v>385</v>
      </c>
      <c r="P151" t="s">
        <v>385</v>
      </c>
      <c r="Q151">
        <v>1</v>
      </c>
      <c r="W151">
        <v>0</v>
      </c>
      <c r="X151">
        <v>103900845</v>
      </c>
      <c r="Y151">
        <v>1.78</v>
      </c>
      <c r="AA151">
        <v>61.2</v>
      </c>
      <c r="AB151">
        <v>0</v>
      </c>
      <c r="AC151">
        <v>0</v>
      </c>
      <c r="AD151">
        <v>0</v>
      </c>
      <c r="AE151">
        <v>9.0399999999999991</v>
      </c>
      <c r="AF151">
        <v>0</v>
      </c>
      <c r="AG151">
        <v>0</v>
      </c>
      <c r="AH151">
        <v>0</v>
      </c>
      <c r="AI151">
        <v>6.77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1.78</v>
      </c>
      <c r="AU151" t="s">
        <v>3</v>
      </c>
      <c r="AV151">
        <v>0</v>
      </c>
      <c r="AW151">
        <v>2</v>
      </c>
      <c r="AX151">
        <v>39682753</v>
      </c>
      <c r="AY151">
        <v>1</v>
      </c>
      <c r="AZ151">
        <v>0</v>
      </c>
      <c r="BA151">
        <v>144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Y151*Source!I44</f>
        <v>8.0626880000000012E-2</v>
      </c>
      <c r="CY151">
        <f t="shared" si="43"/>
        <v>61.2</v>
      </c>
      <c r="CZ151">
        <f t="shared" si="44"/>
        <v>9.0399999999999991</v>
      </c>
      <c r="DA151">
        <f t="shared" si="45"/>
        <v>6.77</v>
      </c>
      <c r="DB151">
        <f t="shared" si="46"/>
        <v>16.09</v>
      </c>
      <c r="DC151">
        <f t="shared" si="47"/>
        <v>0</v>
      </c>
    </row>
    <row r="152" spans="1:107" x14ac:dyDescent="0.2">
      <c r="A152">
        <f>ROW(Source!A44)</f>
        <v>44</v>
      </c>
      <c r="B152">
        <v>39682553</v>
      </c>
      <c r="C152">
        <v>39682746</v>
      </c>
      <c r="D152">
        <v>36852616</v>
      </c>
      <c r="E152">
        <v>1</v>
      </c>
      <c r="F152">
        <v>1</v>
      </c>
      <c r="G152">
        <v>1</v>
      </c>
      <c r="H152">
        <v>3</v>
      </c>
      <c r="I152" t="s">
        <v>134</v>
      </c>
      <c r="J152" t="s">
        <v>136</v>
      </c>
      <c r="K152" t="s">
        <v>135</v>
      </c>
      <c r="L152">
        <v>1354</v>
      </c>
      <c r="N152">
        <v>1010</v>
      </c>
      <c r="O152" t="s">
        <v>127</v>
      </c>
      <c r="P152" t="s">
        <v>127</v>
      </c>
      <c r="Q152">
        <v>1</v>
      </c>
      <c r="W152">
        <v>0</v>
      </c>
      <c r="X152">
        <v>-1700607640</v>
      </c>
      <c r="Y152">
        <v>22.077005</v>
      </c>
      <c r="AA152">
        <v>309.8</v>
      </c>
      <c r="AB152">
        <v>0</v>
      </c>
      <c r="AC152">
        <v>0</v>
      </c>
      <c r="AD152">
        <v>0</v>
      </c>
      <c r="AE152">
        <v>45.76</v>
      </c>
      <c r="AF152">
        <v>0</v>
      </c>
      <c r="AG152">
        <v>0</v>
      </c>
      <c r="AH152">
        <v>0</v>
      </c>
      <c r="AI152">
        <v>6.77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3</v>
      </c>
      <c r="AT152">
        <v>22.077005</v>
      </c>
      <c r="AU152" t="s">
        <v>3</v>
      </c>
      <c r="AV152">
        <v>0</v>
      </c>
      <c r="AW152">
        <v>1</v>
      </c>
      <c r="AX152">
        <v>-1</v>
      </c>
      <c r="AY152">
        <v>0</v>
      </c>
      <c r="AZ152">
        <v>0</v>
      </c>
      <c r="BA152" t="s">
        <v>3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Y152*Source!I44</f>
        <v>1.00000001848</v>
      </c>
      <c r="CY152">
        <f t="shared" si="43"/>
        <v>309.8</v>
      </c>
      <c r="CZ152">
        <f t="shared" si="44"/>
        <v>45.76</v>
      </c>
      <c r="DA152">
        <f t="shared" si="45"/>
        <v>6.77</v>
      </c>
      <c r="DB152">
        <f t="shared" si="46"/>
        <v>1010.24</v>
      </c>
      <c r="DC152">
        <f t="shared" si="47"/>
        <v>0</v>
      </c>
    </row>
    <row r="153" spans="1:107" x14ac:dyDescent="0.2">
      <c r="A153">
        <f>ROW(Source!A44)</f>
        <v>44</v>
      </c>
      <c r="B153">
        <v>39682553</v>
      </c>
      <c r="C153">
        <v>39682746</v>
      </c>
      <c r="D153">
        <v>36853121</v>
      </c>
      <c r="E153">
        <v>1</v>
      </c>
      <c r="F153">
        <v>1</v>
      </c>
      <c r="G153">
        <v>1</v>
      </c>
      <c r="H153">
        <v>3</v>
      </c>
      <c r="I153" t="s">
        <v>125</v>
      </c>
      <c r="J153" t="s">
        <v>128</v>
      </c>
      <c r="K153" t="s">
        <v>126</v>
      </c>
      <c r="L153">
        <v>1354</v>
      </c>
      <c r="N153">
        <v>1010</v>
      </c>
      <c r="O153" t="s">
        <v>127</v>
      </c>
      <c r="P153" t="s">
        <v>127</v>
      </c>
      <c r="Q153">
        <v>1</v>
      </c>
      <c r="W153">
        <v>0</v>
      </c>
      <c r="X153">
        <v>-1874568652</v>
      </c>
      <c r="Y153">
        <v>66.231014000000002</v>
      </c>
      <c r="AA153">
        <v>522.71</v>
      </c>
      <c r="AB153">
        <v>0</v>
      </c>
      <c r="AC153">
        <v>0</v>
      </c>
      <c r="AD153">
        <v>0</v>
      </c>
      <c r="AE153">
        <v>77.209999999999994</v>
      </c>
      <c r="AF153">
        <v>0</v>
      </c>
      <c r="AG153">
        <v>0</v>
      </c>
      <c r="AH153">
        <v>0</v>
      </c>
      <c r="AI153">
        <v>6.77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0</v>
      </c>
      <c r="AR153">
        <v>0</v>
      </c>
      <c r="AS153" t="s">
        <v>3</v>
      </c>
      <c r="AT153">
        <v>66.231014000000002</v>
      </c>
      <c r="AU153" t="s">
        <v>3</v>
      </c>
      <c r="AV153">
        <v>0</v>
      </c>
      <c r="AW153">
        <v>1</v>
      </c>
      <c r="AX153">
        <v>-1</v>
      </c>
      <c r="AY153">
        <v>0</v>
      </c>
      <c r="AZ153">
        <v>0</v>
      </c>
      <c r="BA153" t="s">
        <v>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Y153*Source!I44</f>
        <v>3.0000000101440003</v>
      </c>
      <c r="CY153">
        <f t="shared" si="43"/>
        <v>522.71</v>
      </c>
      <c r="CZ153">
        <f t="shared" si="44"/>
        <v>77.209999999999994</v>
      </c>
      <c r="DA153">
        <f t="shared" si="45"/>
        <v>6.77</v>
      </c>
      <c r="DB153">
        <f t="shared" si="46"/>
        <v>5113.7</v>
      </c>
      <c r="DC153">
        <f t="shared" si="47"/>
        <v>0</v>
      </c>
    </row>
    <row r="154" spans="1:107" x14ac:dyDescent="0.2">
      <c r="A154">
        <f>ROW(Source!A44)</f>
        <v>44</v>
      </c>
      <c r="B154">
        <v>39682553</v>
      </c>
      <c r="C154">
        <v>39682746</v>
      </c>
      <c r="D154">
        <v>36853161</v>
      </c>
      <c r="E154">
        <v>1</v>
      </c>
      <c r="F154">
        <v>1</v>
      </c>
      <c r="G154">
        <v>1</v>
      </c>
      <c r="H154">
        <v>3</v>
      </c>
      <c r="I154" t="s">
        <v>130</v>
      </c>
      <c r="J154" t="s">
        <v>132</v>
      </c>
      <c r="K154" t="s">
        <v>131</v>
      </c>
      <c r="L154">
        <v>1301</v>
      </c>
      <c r="N154">
        <v>1003</v>
      </c>
      <c r="O154" t="s">
        <v>47</v>
      </c>
      <c r="P154" t="s">
        <v>47</v>
      </c>
      <c r="Q154">
        <v>1</v>
      </c>
      <c r="W154">
        <v>0</v>
      </c>
      <c r="X154">
        <v>-903009014</v>
      </c>
      <c r="Y154">
        <v>66.231014000000002</v>
      </c>
      <c r="AA154">
        <v>554.6</v>
      </c>
      <c r="AB154">
        <v>0</v>
      </c>
      <c r="AC154">
        <v>0</v>
      </c>
      <c r="AD154">
        <v>0</v>
      </c>
      <c r="AE154">
        <v>81.92</v>
      </c>
      <c r="AF154">
        <v>0</v>
      </c>
      <c r="AG154">
        <v>0</v>
      </c>
      <c r="AH154">
        <v>0</v>
      </c>
      <c r="AI154">
        <v>6.77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 t="s">
        <v>3</v>
      </c>
      <c r="AT154">
        <v>66.231014000000002</v>
      </c>
      <c r="AU154" t="s">
        <v>3</v>
      </c>
      <c r="AV154">
        <v>0</v>
      </c>
      <c r="AW154">
        <v>1</v>
      </c>
      <c r="AX154">
        <v>-1</v>
      </c>
      <c r="AY154">
        <v>0</v>
      </c>
      <c r="AZ154">
        <v>0</v>
      </c>
      <c r="BA154" t="s">
        <v>3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Y154*Source!I44</f>
        <v>3.0000000101440003</v>
      </c>
      <c r="CY154">
        <f t="shared" si="43"/>
        <v>554.6</v>
      </c>
      <c r="CZ154">
        <f t="shared" si="44"/>
        <v>81.92</v>
      </c>
      <c r="DA154">
        <f t="shared" si="45"/>
        <v>6.77</v>
      </c>
      <c r="DB154">
        <f t="shared" si="46"/>
        <v>5425.64</v>
      </c>
      <c r="DC154">
        <f t="shared" si="47"/>
        <v>0</v>
      </c>
    </row>
    <row r="155" spans="1:107" x14ac:dyDescent="0.2">
      <c r="A155">
        <f>ROW(Source!A44)</f>
        <v>44</v>
      </c>
      <c r="B155">
        <v>39682553</v>
      </c>
      <c r="C155">
        <v>39682746</v>
      </c>
      <c r="D155">
        <v>36853382</v>
      </c>
      <c r="E155">
        <v>1</v>
      </c>
      <c r="F155">
        <v>1</v>
      </c>
      <c r="G155">
        <v>1</v>
      </c>
      <c r="H155">
        <v>3</v>
      </c>
      <c r="I155" t="s">
        <v>142</v>
      </c>
      <c r="J155" t="s">
        <v>144</v>
      </c>
      <c r="K155" t="s">
        <v>143</v>
      </c>
      <c r="L155">
        <v>1355</v>
      </c>
      <c r="N155">
        <v>1010</v>
      </c>
      <c r="O155" t="s">
        <v>85</v>
      </c>
      <c r="P155" t="s">
        <v>85</v>
      </c>
      <c r="Q155">
        <v>100</v>
      </c>
      <c r="W155">
        <v>0</v>
      </c>
      <c r="X155">
        <v>1328548929</v>
      </c>
      <c r="Y155">
        <v>3.532321</v>
      </c>
      <c r="AA155">
        <v>1717.55</v>
      </c>
      <c r="AB155">
        <v>0</v>
      </c>
      <c r="AC155">
        <v>0</v>
      </c>
      <c r="AD155">
        <v>0</v>
      </c>
      <c r="AE155">
        <v>253.7</v>
      </c>
      <c r="AF155">
        <v>0</v>
      </c>
      <c r="AG155">
        <v>0</v>
      </c>
      <c r="AH155">
        <v>0</v>
      </c>
      <c r="AI155">
        <v>6.77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 t="s">
        <v>3</v>
      </c>
      <c r="AT155">
        <v>3.532321</v>
      </c>
      <c r="AU155" t="s">
        <v>3</v>
      </c>
      <c r="AV155">
        <v>0</v>
      </c>
      <c r="AW155">
        <v>1</v>
      </c>
      <c r="AX155">
        <v>-1</v>
      </c>
      <c r="AY155">
        <v>0</v>
      </c>
      <c r="AZ155">
        <v>0</v>
      </c>
      <c r="BA155" t="s">
        <v>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Y155*Source!I44</f>
        <v>0.160000012016</v>
      </c>
      <c r="CY155">
        <f t="shared" si="43"/>
        <v>1717.55</v>
      </c>
      <c r="CZ155">
        <f t="shared" si="44"/>
        <v>253.7</v>
      </c>
      <c r="DA155">
        <f t="shared" si="45"/>
        <v>6.77</v>
      </c>
      <c r="DB155">
        <f t="shared" si="46"/>
        <v>896.15</v>
      </c>
      <c r="DC155">
        <f t="shared" si="47"/>
        <v>0</v>
      </c>
    </row>
    <row r="156" spans="1:107" x14ac:dyDescent="0.2">
      <c r="A156">
        <f>ROW(Source!A44)</f>
        <v>44</v>
      </c>
      <c r="B156">
        <v>39682553</v>
      </c>
      <c r="C156">
        <v>39682746</v>
      </c>
      <c r="D156">
        <v>36853478</v>
      </c>
      <c r="E156">
        <v>1</v>
      </c>
      <c r="F156">
        <v>1</v>
      </c>
      <c r="G156">
        <v>1</v>
      </c>
      <c r="H156">
        <v>3</v>
      </c>
      <c r="I156" t="s">
        <v>138</v>
      </c>
      <c r="J156" t="s">
        <v>140</v>
      </c>
      <c r="K156" t="s">
        <v>139</v>
      </c>
      <c r="L156">
        <v>1355</v>
      </c>
      <c r="N156">
        <v>1010</v>
      </c>
      <c r="O156" t="s">
        <v>85</v>
      </c>
      <c r="P156" t="s">
        <v>85</v>
      </c>
      <c r="Q156">
        <v>100</v>
      </c>
      <c r="W156">
        <v>0</v>
      </c>
      <c r="X156">
        <v>-1583764398</v>
      </c>
      <c r="Y156">
        <v>2.2077</v>
      </c>
      <c r="AA156">
        <v>1166.47</v>
      </c>
      <c r="AB156">
        <v>0</v>
      </c>
      <c r="AC156">
        <v>0</v>
      </c>
      <c r="AD156">
        <v>0</v>
      </c>
      <c r="AE156">
        <v>172.3</v>
      </c>
      <c r="AF156">
        <v>0</v>
      </c>
      <c r="AG156">
        <v>0</v>
      </c>
      <c r="AH156">
        <v>0</v>
      </c>
      <c r="AI156">
        <v>6.77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 t="s">
        <v>3</v>
      </c>
      <c r="AT156">
        <v>2.2077</v>
      </c>
      <c r="AU156" t="s">
        <v>3</v>
      </c>
      <c r="AV156">
        <v>0</v>
      </c>
      <c r="AW156">
        <v>1</v>
      </c>
      <c r="AX156">
        <v>-1</v>
      </c>
      <c r="AY156">
        <v>0</v>
      </c>
      <c r="AZ156">
        <v>0</v>
      </c>
      <c r="BA156" t="s">
        <v>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Y156*Source!I44</f>
        <v>9.9999979200000005E-2</v>
      </c>
      <c r="CY156">
        <f t="shared" si="43"/>
        <v>1166.47</v>
      </c>
      <c r="CZ156">
        <f t="shared" si="44"/>
        <v>172.3</v>
      </c>
      <c r="DA156">
        <f t="shared" si="45"/>
        <v>6.77</v>
      </c>
      <c r="DB156">
        <f t="shared" si="46"/>
        <v>380.39</v>
      </c>
      <c r="DC156">
        <f t="shared" si="47"/>
        <v>0</v>
      </c>
    </row>
    <row r="157" spans="1:107" x14ac:dyDescent="0.2">
      <c r="A157">
        <f>ROW(Source!A44)</f>
        <v>44</v>
      </c>
      <c r="B157">
        <v>39682553</v>
      </c>
      <c r="C157">
        <v>39682746</v>
      </c>
      <c r="D157">
        <v>36799065</v>
      </c>
      <c r="E157">
        <v>17</v>
      </c>
      <c r="F157">
        <v>1</v>
      </c>
      <c r="G157">
        <v>1</v>
      </c>
      <c r="H157">
        <v>3</v>
      </c>
      <c r="I157" t="s">
        <v>404</v>
      </c>
      <c r="J157" t="s">
        <v>3</v>
      </c>
      <c r="K157" t="s">
        <v>405</v>
      </c>
      <c r="L157">
        <v>1374</v>
      </c>
      <c r="N157">
        <v>1013</v>
      </c>
      <c r="O157" t="s">
        <v>406</v>
      </c>
      <c r="P157" t="s">
        <v>406</v>
      </c>
      <c r="Q157">
        <v>1</v>
      </c>
      <c r="W157">
        <v>0</v>
      </c>
      <c r="X157">
        <v>-1731369543</v>
      </c>
      <c r="Y157">
        <v>8.74</v>
      </c>
      <c r="AA157">
        <v>1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8.74</v>
      </c>
      <c r="AU157" t="s">
        <v>3</v>
      </c>
      <c r="AV157">
        <v>0</v>
      </c>
      <c r="AW157">
        <v>2</v>
      </c>
      <c r="AX157">
        <v>39682754</v>
      </c>
      <c r="AY157">
        <v>1</v>
      </c>
      <c r="AZ157">
        <v>0</v>
      </c>
      <c r="BA157">
        <v>145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Y157*Source!I44</f>
        <v>0.39588704000000002</v>
      </c>
      <c r="CY157">
        <f t="shared" si="43"/>
        <v>1</v>
      </c>
      <c r="CZ157">
        <f t="shared" si="44"/>
        <v>1</v>
      </c>
      <c r="DA157">
        <f t="shared" si="45"/>
        <v>1</v>
      </c>
      <c r="DB157">
        <f t="shared" si="46"/>
        <v>8.74</v>
      </c>
      <c r="DC157">
        <f t="shared" si="47"/>
        <v>0</v>
      </c>
    </row>
    <row r="158" spans="1:107" x14ac:dyDescent="0.2">
      <c r="A158">
        <f>ROW(Source!A50)</f>
        <v>50</v>
      </c>
      <c r="B158">
        <v>39682553</v>
      </c>
      <c r="C158">
        <v>39682768</v>
      </c>
      <c r="D158">
        <v>37071037</v>
      </c>
      <c r="E158">
        <v>1</v>
      </c>
      <c r="F158">
        <v>1</v>
      </c>
      <c r="G158">
        <v>1</v>
      </c>
      <c r="H158">
        <v>1</v>
      </c>
      <c r="I158" t="s">
        <v>479</v>
      </c>
      <c r="J158" t="s">
        <v>3</v>
      </c>
      <c r="K158" t="s">
        <v>480</v>
      </c>
      <c r="L158">
        <v>1191</v>
      </c>
      <c r="N158">
        <v>1013</v>
      </c>
      <c r="O158" t="s">
        <v>369</v>
      </c>
      <c r="P158" t="s">
        <v>369</v>
      </c>
      <c r="Q158">
        <v>1</v>
      </c>
      <c r="W158">
        <v>0</v>
      </c>
      <c r="X158">
        <v>1069510174</v>
      </c>
      <c r="Y158">
        <v>1.5254999999999999</v>
      </c>
      <c r="AA158">
        <v>0</v>
      </c>
      <c r="AB158">
        <v>0</v>
      </c>
      <c r="AC158">
        <v>0</v>
      </c>
      <c r="AD158">
        <v>65.13</v>
      </c>
      <c r="AE158">
        <v>0</v>
      </c>
      <c r="AF158">
        <v>0</v>
      </c>
      <c r="AG158">
        <v>0</v>
      </c>
      <c r="AH158">
        <v>9.6199999999999992</v>
      </c>
      <c r="AI158">
        <v>1</v>
      </c>
      <c r="AJ158">
        <v>1</v>
      </c>
      <c r="AK158">
        <v>1</v>
      </c>
      <c r="AL158">
        <v>6.77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1.1299999999999999</v>
      </c>
      <c r="AU158" t="s">
        <v>49</v>
      </c>
      <c r="AV158">
        <v>1</v>
      </c>
      <c r="AW158">
        <v>2</v>
      </c>
      <c r="AX158">
        <v>39682769</v>
      </c>
      <c r="AY158">
        <v>1</v>
      </c>
      <c r="AZ158">
        <v>0</v>
      </c>
      <c r="BA158">
        <v>146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Y158*Source!I50</f>
        <v>3.0509999999999997</v>
      </c>
      <c r="CY158">
        <f>AD158</f>
        <v>65.13</v>
      </c>
      <c r="CZ158">
        <f>AH158</f>
        <v>9.6199999999999992</v>
      </c>
      <c r="DA158">
        <f>AL158</f>
        <v>6.77</v>
      </c>
      <c r="DB158">
        <f>ROUND((ROUND(AT158*CZ158,2)*1.35),2)</f>
        <v>14.67</v>
      </c>
      <c r="DC158">
        <f>ROUND((ROUND(AT158*AG158,2)*1.35),2)</f>
        <v>0</v>
      </c>
    </row>
    <row r="159" spans="1:107" x14ac:dyDescent="0.2">
      <c r="A159">
        <f>ROW(Source!A50)</f>
        <v>50</v>
      </c>
      <c r="B159">
        <v>39682553</v>
      </c>
      <c r="C159">
        <v>39682768</v>
      </c>
      <c r="D159">
        <v>37064876</v>
      </c>
      <c r="E159">
        <v>1</v>
      </c>
      <c r="F159">
        <v>1</v>
      </c>
      <c r="G159">
        <v>1</v>
      </c>
      <c r="H159">
        <v>1</v>
      </c>
      <c r="I159" t="s">
        <v>370</v>
      </c>
      <c r="J159" t="s">
        <v>3</v>
      </c>
      <c r="K159" t="s">
        <v>371</v>
      </c>
      <c r="L159">
        <v>1191</v>
      </c>
      <c r="N159">
        <v>1013</v>
      </c>
      <c r="O159" t="s">
        <v>369</v>
      </c>
      <c r="P159" t="s">
        <v>369</v>
      </c>
      <c r="Q159">
        <v>1</v>
      </c>
      <c r="W159">
        <v>0</v>
      </c>
      <c r="X159">
        <v>-1417349443</v>
      </c>
      <c r="Y159">
        <v>0.22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6.77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0.22</v>
      </c>
      <c r="AU159" t="s">
        <v>3</v>
      </c>
      <c r="AV159">
        <v>2</v>
      </c>
      <c r="AW159">
        <v>2</v>
      </c>
      <c r="AX159">
        <v>39682770</v>
      </c>
      <c r="AY159">
        <v>1</v>
      </c>
      <c r="AZ159">
        <v>2048</v>
      </c>
      <c r="BA159">
        <v>147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Y159*Source!I50</f>
        <v>0.44</v>
      </c>
      <c r="CY159">
        <f>AD159</f>
        <v>0</v>
      </c>
      <c r="CZ159">
        <f>AH159</f>
        <v>0</v>
      </c>
      <c r="DA159">
        <f>AL159</f>
        <v>1</v>
      </c>
      <c r="DB159">
        <f>ROUND(ROUND(AT159*CZ159,2),2)</f>
        <v>0</v>
      </c>
      <c r="DC159">
        <f>ROUND(ROUND(AT159*AG159,2),2)</f>
        <v>0</v>
      </c>
    </row>
    <row r="160" spans="1:107" x14ac:dyDescent="0.2">
      <c r="A160">
        <f>ROW(Source!A50)</f>
        <v>50</v>
      </c>
      <c r="B160">
        <v>39682553</v>
      </c>
      <c r="C160">
        <v>39682768</v>
      </c>
      <c r="D160">
        <v>36882159</v>
      </c>
      <c r="E160">
        <v>1</v>
      </c>
      <c r="F160">
        <v>1</v>
      </c>
      <c r="G160">
        <v>1</v>
      </c>
      <c r="H160">
        <v>2</v>
      </c>
      <c r="I160" t="s">
        <v>372</v>
      </c>
      <c r="J160" t="s">
        <v>373</v>
      </c>
      <c r="K160" t="s">
        <v>374</v>
      </c>
      <c r="L160">
        <v>1368</v>
      </c>
      <c r="N160">
        <v>1011</v>
      </c>
      <c r="O160" t="s">
        <v>375</v>
      </c>
      <c r="P160" t="s">
        <v>375</v>
      </c>
      <c r="Q160">
        <v>1</v>
      </c>
      <c r="W160">
        <v>0</v>
      </c>
      <c r="X160">
        <v>-1718674368</v>
      </c>
      <c r="Y160">
        <v>0.14850000000000002</v>
      </c>
      <c r="AA160">
        <v>0</v>
      </c>
      <c r="AB160">
        <v>758.17</v>
      </c>
      <c r="AC160">
        <v>13.5</v>
      </c>
      <c r="AD160">
        <v>0</v>
      </c>
      <c r="AE160">
        <v>0</v>
      </c>
      <c r="AF160">
        <v>111.99</v>
      </c>
      <c r="AG160">
        <v>13.5</v>
      </c>
      <c r="AH160">
        <v>0</v>
      </c>
      <c r="AI160">
        <v>1</v>
      </c>
      <c r="AJ160">
        <v>6.77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0.11</v>
      </c>
      <c r="AU160" t="s">
        <v>49</v>
      </c>
      <c r="AV160">
        <v>0</v>
      </c>
      <c r="AW160">
        <v>2</v>
      </c>
      <c r="AX160">
        <v>39682771</v>
      </c>
      <c r="AY160">
        <v>1</v>
      </c>
      <c r="AZ160">
        <v>0</v>
      </c>
      <c r="BA160">
        <v>148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Y160*Source!I50</f>
        <v>0.29700000000000004</v>
      </c>
      <c r="CY160">
        <f>AB160</f>
        <v>758.17</v>
      </c>
      <c r="CZ160">
        <f>AF160</f>
        <v>111.99</v>
      </c>
      <c r="DA160">
        <f>AJ160</f>
        <v>6.77</v>
      </c>
      <c r="DB160">
        <f>ROUND((ROUND(AT160*CZ160,2)*1.35),2)</f>
        <v>16.63</v>
      </c>
      <c r="DC160">
        <f>ROUND((ROUND(AT160*AG160,2)*1.35),2)</f>
        <v>2.0099999999999998</v>
      </c>
    </row>
    <row r="161" spans="1:107" x14ac:dyDescent="0.2">
      <c r="A161">
        <f>ROW(Source!A50)</f>
        <v>50</v>
      </c>
      <c r="B161">
        <v>39682553</v>
      </c>
      <c r="C161">
        <v>39682768</v>
      </c>
      <c r="D161">
        <v>36883554</v>
      </c>
      <c r="E161">
        <v>1</v>
      </c>
      <c r="F161">
        <v>1</v>
      </c>
      <c r="G161">
        <v>1</v>
      </c>
      <c r="H161">
        <v>2</v>
      </c>
      <c r="I161" t="s">
        <v>376</v>
      </c>
      <c r="J161" t="s">
        <v>377</v>
      </c>
      <c r="K161" t="s">
        <v>378</v>
      </c>
      <c r="L161">
        <v>1368</v>
      </c>
      <c r="N161">
        <v>1011</v>
      </c>
      <c r="O161" t="s">
        <v>375</v>
      </c>
      <c r="P161" t="s">
        <v>375</v>
      </c>
      <c r="Q161">
        <v>1</v>
      </c>
      <c r="W161">
        <v>0</v>
      </c>
      <c r="X161">
        <v>1372534845</v>
      </c>
      <c r="Y161">
        <v>0.14850000000000002</v>
      </c>
      <c r="AA161">
        <v>0</v>
      </c>
      <c r="AB161">
        <v>444.86</v>
      </c>
      <c r="AC161">
        <v>11.6</v>
      </c>
      <c r="AD161">
        <v>0</v>
      </c>
      <c r="AE161">
        <v>0</v>
      </c>
      <c r="AF161">
        <v>65.709999999999994</v>
      </c>
      <c r="AG161">
        <v>11.6</v>
      </c>
      <c r="AH161">
        <v>0</v>
      </c>
      <c r="AI161">
        <v>1</v>
      </c>
      <c r="AJ161">
        <v>6.77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0.11</v>
      </c>
      <c r="AU161" t="s">
        <v>49</v>
      </c>
      <c r="AV161">
        <v>0</v>
      </c>
      <c r="AW161">
        <v>2</v>
      </c>
      <c r="AX161">
        <v>39682772</v>
      </c>
      <c r="AY161">
        <v>1</v>
      </c>
      <c r="AZ161">
        <v>0</v>
      </c>
      <c r="BA161">
        <v>149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Y161*Source!I50</f>
        <v>0.29700000000000004</v>
      </c>
      <c r="CY161">
        <f>AB161</f>
        <v>444.86</v>
      </c>
      <c r="CZ161">
        <f>AF161</f>
        <v>65.709999999999994</v>
      </c>
      <c r="DA161">
        <f>AJ161</f>
        <v>6.77</v>
      </c>
      <c r="DB161">
        <f>ROUND((ROUND(AT161*CZ161,2)*1.35),2)</f>
        <v>9.76</v>
      </c>
      <c r="DC161">
        <f>ROUND((ROUND(AT161*AG161,2)*1.35),2)</f>
        <v>1.73</v>
      </c>
    </row>
    <row r="162" spans="1:107" x14ac:dyDescent="0.2">
      <c r="A162">
        <f>ROW(Source!A50)</f>
        <v>50</v>
      </c>
      <c r="B162">
        <v>39682553</v>
      </c>
      <c r="C162">
        <v>39682768</v>
      </c>
      <c r="D162">
        <v>36804448</v>
      </c>
      <c r="E162">
        <v>1</v>
      </c>
      <c r="F162">
        <v>1</v>
      </c>
      <c r="G162">
        <v>1</v>
      </c>
      <c r="H162">
        <v>3</v>
      </c>
      <c r="I162" t="s">
        <v>392</v>
      </c>
      <c r="J162" t="s">
        <v>393</v>
      </c>
      <c r="K162" t="s">
        <v>394</v>
      </c>
      <c r="L162">
        <v>1346</v>
      </c>
      <c r="N162">
        <v>1009</v>
      </c>
      <c r="O162" t="s">
        <v>385</v>
      </c>
      <c r="P162" t="s">
        <v>385</v>
      </c>
      <c r="Q162">
        <v>1</v>
      </c>
      <c r="W162">
        <v>0</v>
      </c>
      <c r="X162">
        <v>103900845</v>
      </c>
      <c r="Y162">
        <v>0.18</v>
      </c>
      <c r="AA162">
        <v>61.2</v>
      </c>
      <c r="AB162">
        <v>0</v>
      </c>
      <c r="AC162">
        <v>0</v>
      </c>
      <c r="AD162">
        <v>0</v>
      </c>
      <c r="AE162">
        <v>9.0399999999999991</v>
      </c>
      <c r="AF162">
        <v>0</v>
      </c>
      <c r="AG162">
        <v>0</v>
      </c>
      <c r="AH162">
        <v>0</v>
      </c>
      <c r="AI162">
        <v>6.77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0.18</v>
      </c>
      <c r="AU162" t="s">
        <v>3</v>
      </c>
      <c r="AV162">
        <v>0</v>
      </c>
      <c r="AW162">
        <v>2</v>
      </c>
      <c r="AX162">
        <v>39682773</v>
      </c>
      <c r="AY162">
        <v>1</v>
      </c>
      <c r="AZ162">
        <v>0</v>
      </c>
      <c r="BA162">
        <v>150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Y162*Source!I50</f>
        <v>0.36</v>
      </c>
      <c r="CY162">
        <f>AA162</f>
        <v>61.2</v>
      </c>
      <c r="CZ162">
        <f>AE162</f>
        <v>9.0399999999999991</v>
      </c>
      <c r="DA162">
        <f>AI162</f>
        <v>6.77</v>
      </c>
      <c r="DB162">
        <f>ROUND(ROUND(AT162*CZ162,2),2)</f>
        <v>1.63</v>
      </c>
      <c r="DC162">
        <f>ROUND(ROUND(AT162*AG162,2),2)</f>
        <v>0</v>
      </c>
    </row>
    <row r="163" spans="1:107" x14ac:dyDescent="0.2">
      <c r="A163">
        <f>ROW(Source!A50)</f>
        <v>50</v>
      </c>
      <c r="B163">
        <v>39682553</v>
      </c>
      <c r="C163">
        <v>39682768</v>
      </c>
      <c r="D163">
        <v>36799065</v>
      </c>
      <c r="E163">
        <v>17</v>
      </c>
      <c r="F163">
        <v>1</v>
      </c>
      <c r="G163">
        <v>1</v>
      </c>
      <c r="H163">
        <v>3</v>
      </c>
      <c r="I163" t="s">
        <v>404</v>
      </c>
      <c r="J163" t="s">
        <v>3</v>
      </c>
      <c r="K163" t="s">
        <v>405</v>
      </c>
      <c r="L163">
        <v>1374</v>
      </c>
      <c r="N163">
        <v>1013</v>
      </c>
      <c r="O163" t="s">
        <v>406</v>
      </c>
      <c r="P163" t="s">
        <v>406</v>
      </c>
      <c r="Q163">
        <v>1</v>
      </c>
      <c r="W163">
        <v>0</v>
      </c>
      <c r="X163">
        <v>-1731369543</v>
      </c>
      <c r="Y163">
        <v>0.22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0.22</v>
      </c>
      <c r="AU163" t="s">
        <v>3</v>
      </c>
      <c r="AV163">
        <v>0</v>
      </c>
      <c r="AW163">
        <v>2</v>
      </c>
      <c r="AX163">
        <v>39682774</v>
      </c>
      <c r="AY163">
        <v>1</v>
      </c>
      <c r="AZ163">
        <v>0</v>
      </c>
      <c r="BA163">
        <v>151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Y163*Source!I50</f>
        <v>0.44</v>
      </c>
      <c r="CY163">
        <f>AA163</f>
        <v>1</v>
      </c>
      <c r="CZ163">
        <f>AE163</f>
        <v>1</v>
      </c>
      <c r="DA163">
        <f>AI163</f>
        <v>1</v>
      </c>
      <c r="DB163">
        <f>ROUND(ROUND(AT163*CZ163,2),2)</f>
        <v>0.22</v>
      </c>
      <c r="DC163">
        <f>ROUND(ROUND(AT163*AG163,2),2)</f>
        <v>0</v>
      </c>
    </row>
    <row r="164" spans="1:107" x14ac:dyDescent="0.2">
      <c r="A164">
        <f>ROW(Source!A50)</f>
        <v>50</v>
      </c>
      <c r="B164">
        <v>39682553</v>
      </c>
      <c r="C164">
        <v>39682768</v>
      </c>
      <c r="D164">
        <v>0</v>
      </c>
      <c r="E164">
        <v>0</v>
      </c>
      <c r="F164">
        <v>1</v>
      </c>
      <c r="G164">
        <v>1</v>
      </c>
      <c r="H164">
        <v>3</v>
      </c>
      <c r="I164" t="s">
        <v>74</v>
      </c>
      <c r="J164" t="s">
        <v>3</v>
      </c>
      <c r="K164" t="s">
        <v>150</v>
      </c>
      <c r="L164">
        <v>1371</v>
      </c>
      <c r="N164">
        <v>1013</v>
      </c>
      <c r="O164" t="s">
        <v>15</v>
      </c>
      <c r="P164" t="s">
        <v>15</v>
      </c>
      <c r="Q164">
        <v>1</v>
      </c>
      <c r="W164">
        <v>0</v>
      </c>
      <c r="X164">
        <v>-1497712523</v>
      </c>
      <c r="Y164">
        <v>1</v>
      </c>
      <c r="AA164">
        <v>28589.66</v>
      </c>
      <c r="AB164">
        <v>0</v>
      </c>
      <c r="AC164">
        <v>0</v>
      </c>
      <c r="AD164">
        <v>0</v>
      </c>
      <c r="AE164">
        <v>7768.93</v>
      </c>
      <c r="AF164">
        <v>0</v>
      </c>
      <c r="AG164">
        <v>0</v>
      </c>
      <c r="AH164">
        <v>0</v>
      </c>
      <c r="AI164">
        <v>3.68</v>
      </c>
      <c r="AJ164">
        <v>1</v>
      </c>
      <c r="AK164">
        <v>1</v>
      </c>
      <c r="AL164">
        <v>1</v>
      </c>
      <c r="AN164">
        <v>0</v>
      </c>
      <c r="AO164">
        <v>0</v>
      </c>
      <c r="AP164">
        <v>0</v>
      </c>
      <c r="AQ164">
        <v>0</v>
      </c>
      <c r="AR164">
        <v>0</v>
      </c>
      <c r="AS164" t="s">
        <v>3</v>
      </c>
      <c r="AT164">
        <v>1</v>
      </c>
      <c r="AU164" t="s">
        <v>3</v>
      </c>
      <c r="AV164">
        <v>0</v>
      </c>
      <c r="AW164">
        <v>1</v>
      </c>
      <c r="AX164">
        <v>-1</v>
      </c>
      <c r="AY164">
        <v>0</v>
      </c>
      <c r="AZ164">
        <v>0</v>
      </c>
      <c r="BA164" t="s">
        <v>3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Y164*Source!I50</f>
        <v>2</v>
      </c>
      <c r="CY164">
        <f>AA164</f>
        <v>28589.66</v>
      </c>
      <c r="CZ164">
        <f>AE164</f>
        <v>7768.93</v>
      </c>
      <c r="DA164">
        <f>AI164</f>
        <v>3.68</v>
      </c>
      <c r="DB164">
        <f>ROUND(ROUND(AT164*CZ164,2),2)</f>
        <v>7768.93</v>
      </c>
      <c r="DC164">
        <f>ROUND(ROUND(AT164*AG164,2),2)</f>
        <v>0</v>
      </c>
    </row>
    <row r="165" spans="1:107" x14ac:dyDescent="0.2">
      <c r="A165">
        <f>ROW(Source!A50)</f>
        <v>50</v>
      </c>
      <c r="B165">
        <v>39682553</v>
      </c>
      <c r="C165">
        <v>39682768</v>
      </c>
      <c r="D165">
        <v>0</v>
      </c>
      <c r="E165">
        <v>0</v>
      </c>
      <c r="F165">
        <v>1</v>
      </c>
      <c r="G165">
        <v>1</v>
      </c>
      <c r="H165">
        <v>3</v>
      </c>
      <c r="I165" t="s">
        <v>74</v>
      </c>
      <c r="J165" t="s">
        <v>3</v>
      </c>
      <c r="K165" t="s">
        <v>153</v>
      </c>
      <c r="L165">
        <v>1371</v>
      </c>
      <c r="N165">
        <v>1013</v>
      </c>
      <c r="O165" t="s">
        <v>15</v>
      </c>
      <c r="P165" t="s">
        <v>15</v>
      </c>
      <c r="Q165">
        <v>1</v>
      </c>
      <c r="W165">
        <v>0</v>
      </c>
      <c r="X165">
        <v>-1043258887</v>
      </c>
      <c r="Y165">
        <v>1</v>
      </c>
      <c r="AA165">
        <v>28589.66</v>
      </c>
      <c r="AB165">
        <v>0</v>
      </c>
      <c r="AC165">
        <v>0</v>
      </c>
      <c r="AD165">
        <v>0</v>
      </c>
      <c r="AE165">
        <v>7768.93</v>
      </c>
      <c r="AF165">
        <v>0</v>
      </c>
      <c r="AG165">
        <v>0</v>
      </c>
      <c r="AH165">
        <v>0</v>
      </c>
      <c r="AI165">
        <v>3.68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3</v>
      </c>
      <c r="AT165">
        <v>1</v>
      </c>
      <c r="AU165" t="s">
        <v>3</v>
      </c>
      <c r="AV165">
        <v>0</v>
      </c>
      <c r="AW165">
        <v>1</v>
      </c>
      <c r="AX165">
        <v>-1</v>
      </c>
      <c r="AY165">
        <v>0</v>
      </c>
      <c r="AZ165">
        <v>0</v>
      </c>
      <c r="BA165" t="s">
        <v>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Y165*Source!I50</f>
        <v>2</v>
      </c>
      <c r="CY165">
        <f>AA165</f>
        <v>28589.66</v>
      </c>
      <c r="CZ165">
        <f>AE165</f>
        <v>7768.93</v>
      </c>
      <c r="DA165">
        <f>AI165</f>
        <v>3.68</v>
      </c>
      <c r="DB165">
        <f>ROUND(ROUND(AT165*CZ165,2),2)</f>
        <v>7768.93</v>
      </c>
      <c r="DC165">
        <f>ROUND(ROUND(AT165*AG165,2),2)</f>
        <v>0</v>
      </c>
    </row>
    <row r="166" spans="1:107" x14ac:dyDescent="0.2">
      <c r="A166">
        <f>ROW(Source!A53)</f>
        <v>53</v>
      </c>
      <c r="B166">
        <v>39682553</v>
      </c>
      <c r="C166">
        <v>39682778</v>
      </c>
      <c r="D166">
        <v>37070244</v>
      </c>
      <c r="E166">
        <v>1</v>
      </c>
      <c r="F166">
        <v>1</v>
      </c>
      <c r="G166">
        <v>1</v>
      </c>
      <c r="H166">
        <v>1</v>
      </c>
      <c r="I166" t="s">
        <v>481</v>
      </c>
      <c r="J166" t="s">
        <v>3</v>
      </c>
      <c r="K166" t="s">
        <v>482</v>
      </c>
      <c r="L166">
        <v>1191</v>
      </c>
      <c r="N166">
        <v>1013</v>
      </c>
      <c r="O166" t="s">
        <v>369</v>
      </c>
      <c r="P166" t="s">
        <v>369</v>
      </c>
      <c r="Q166">
        <v>1</v>
      </c>
      <c r="W166">
        <v>0</v>
      </c>
      <c r="X166">
        <v>1627947075</v>
      </c>
      <c r="Y166">
        <v>3.726</v>
      </c>
      <c r="AA166">
        <v>0</v>
      </c>
      <c r="AB166">
        <v>0</v>
      </c>
      <c r="AC166">
        <v>0</v>
      </c>
      <c r="AD166">
        <v>70.069999999999993</v>
      </c>
      <c r="AE166">
        <v>0</v>
      </c>
      <c r="AF166">
        <v>0</v>
      </c>
      <c r="AG166">
        <v>0</v>
      </c>
      <c r="AH166">
        <v>10.35</v>
      </c>
      <c r="AI166">
        <v>1</v>
      </c>
      <c r="AJ166">
        <v>1</v>
      </c>
      <c r="AK166">
        <v>1</v>
      </c>
      <c r="AL166">
        <v>6.77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2.76</v>
      </c>
      <c r="AU166" t="s">
        <v>49</v>
      </c>
      <c r="AV166">
        <v>1</v>
      </c>
      <c r="AW166">
        <v>2</v>
      </c>
      <c r="AX166">
        <v>39682779</v>
      </c>
      <c r="AY166">
        <v>1</v>
      </c>
      <c r="AZ166">
        <v>0</v>
      </c>
      <c r="BA166">
        <v>152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Y166*Source!I53</f>
        <v>7.452</v>
      </c>
      <c r="CY166">
        <f>AD166</f>
        <v>70.069999999999993</v>
      </c>
      <c r="CZ166">
        <f>AH166</f>
        <v>10.35</v>
      </c>
      <c r="DA166">
        <f>AL166</f>
        <v>6.77</v>
      </c>
      <c r="DB166">
        <f>ROUND((ROUND(AT166*CZ166,2)*1.35),2)</f>
        <v>38.57</v>
      </c>
      <c r="DC166">
        <f>ROUND((ROUND(AT166*AG166,2)*1.35),2)</f>
        <v>0</v>
      </c>
    </row>
    <row r="167" spans="1:107" x14ac:dyDescent="0.2">
      <c r="A167">
        <f>ROW(Source!A53)</f>
        <v>53</v>
      </c>
      <c r="B167">
        <v>39682553</v>
      </c>
      <c r="C167">
        <v>39682778</v>
      </c>
      <c r="D167">
        <v>37064876</v>
      </c>
      <c r="E167">
        <v>1</v>
      </c>
      <c r="F167">
        <v>1</v>
      </c>
      <c r="G167">
        <v>1</v>
      </c>
      <c r="H167">
        <v>1</v>
      </c>
      <c r="I167" t="s">
        <v>370</v>
      </c>
      <c r="J167" t="s">
        <v>3</v>
      </c>
      <c r="K167" t="s">
        <v>371</v>
      </c>
      <c r="L167">
        <v>1191</v>
      </c>
      <c r="N167">
        <v>1013</v>
      </c>
      <c r="O167" t="s">
        <v>369</v>
      </c>
      <c r="P167" t="s">
        <v>369</v>
      </c>
      <c r="Q167">
        <v>1</v>
      </c>
      <c r="W167">
        <v>0</v>
      </c>
      <c r="X167">
        <v>-1417349443</v>
      </c>
      <c r="Y167">
        <v>0.02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6.77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0.02</v>
      </c>
      <c r="AU167" t="s">
        <v>3</v>
      </c>
      <c r="AV167">
        <v>2</v>
      </c>
      <c r="AW167">
        <v>2</v>
      </c>
      <c r="AX167">
        <v>39682780</v>
      </c>
      <c r="AY167">
        <v>1</v>
      </c>
      <c r="AZ167">
        <v>2048</v>
      </c>
      <c r="BA167">
        <v>153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Y167*Source!I53</f>
        <v>0.04</v>
      </c>
      <c r="CY167">
        <f>AD167</f>
        <v>0</v>
      </c>
      <c r="CZ167">
        <f>AH167</f>
        <v>0</v>
      </c>
      <c r="DA167">
        <f>AL167</f>
        <v>1</v>
      </c>
      <c r="DB167">
        <f>ROUND(ROUND(AT167*CZ167,2),2)</f>
        <v>0</v>
      </c>
      <c r="DC167">
        <f>ROUND(ROUND(AT167*AG167,2),2)</f>
        <v>0</v>
      </c>
    </row>
    <row r="168" spans="1:107" x14ac:dyDescent="0.2">
      <c r="A168">
        <f>ROW(Source!A53)</f>
        <v>53</v>
      </c>
      <c r="B168">
        <v>39682553</v>
      </c>
      <c r="C168">
        <v>39682778</v>
      </c>
      <c r="D168">
        <v>36882159</v>
      </c>
      <c r="E168">
        <v>1</v>
      </c>
      <c r="F168">
        <v>1</v>
      </c>
      <c r="G168">
        <v>1</v>
      </c>
      <c r="H168">
        <v>2</v>
      </c>
      <c r="I168" t="s">
        <v>372</v>
      </c>
      <c r="J168" t="s">
        <v>373</v>
      </c>
      <c r="K168" t="s">
        <v>374</v>
      </c>
      <c r="L168">
        <v>1368</v>
      </c>
      <c r="N168">
        <v>1011</v>
      </c>
      <c r="O168" t="s">
        <v>375</v>
      </c>
      <c r="P168" t="s">
        <v>375</v>
      </c>
      <c r="Q168">
        <v>1</v>
      </c>
      <c r="W168">
        <v>0</v>
      </c>
      <c r="X168">
        <v>-1718674368</v>
      </c>
      <c r="Y168">
        <v>1.3500000000000002E-2</v>
      </c>
      <c r="AA168">
        <v>0</v>
      </c>
      <c r="AB168">
        <v>758.17</v>
      </c>
      <c r="AC168">
        <v>13.5</v>
      </c>
      <c r="AD168">
        <v>0</v>
      </c>
      <c r="AE168">
        <v>0</v>
      </c>
      <c r="AF168">
        <v>111.99</v>
      </c>
      <c r="AG168">
        <v>13.5</v>
      </c>
      <c r="AH168">
        <v>0</v>
      </c>
      <c r="AI168">
        <v>1</v>
      </c>
      <c r="AJ168">
        <v>6.77</v>
      </c>
      <c r="AK168">
        <v>1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0.01</v>
      </c>
      <c r="AU168" t="s">
        <v>49</v>
      </c>
      <c r="AV168">
        <v>0</v>
      </c>
      <c r="AW168">
        <v>2</v>
      </c>
      <c r="AX168">
        <v>39682781</v>
      </c>
      <c r="AY168">
        <v>1</v>
      </c>
      <c r="AZ168">
        <v>0</v>
      </c>
      <c r="BA168">
        <v>154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Y168*Source!I53</f>
        <v>2.7000000000000003E-2</v>
      </c>
      <c r="CY168">
        <f>AB168</f>
        <v>758.17</v>
      </c>
      <c r="CZ168">
        <f>AF168</f>
        <v>111.99</v>
      </c>
      <c r="DA168">
        <f>AJ168</f>
        <v>6.77</v>
      </c>
      <c r="DB168">
        <f>ROUND((ROUND(AT168*CZ168,2)*1.35),2)</f>
        <v>1.51</v>
      </c>
      <c r="DC168">
        <f>ROUND((ROUND(AT168*AG168,2)*1.35),2)</f>
        <v>0.19</v>
      </c>
    </row>
    <row r="169" spans="1:107" x14ac:dyDescent="0.2">
      <c r="A169">
        <f>ROW(Source!A53)</f>
        <v>53</v>
      </c>
      <c r="B169">
        <v>39682553</v>
      </c>
      <c r="C169">
        <v>39682778</v>
      </c>
      <c r="D169">
        <v>36883554</v>
      </c>
      <c r="E169">
        <v>1</v>
      </c>
      <c r="F169">
        <v>1</v>
      </c>
      <c r="G169">
        <v>1</v>
      </c>
      <c r="H169">
        <v>2</v>
      </c>
      <c r="I169" t="s">
        <v>376</v>
      </c>
      <c r="J169" t="s">
        <v>377</v>
      </c>
      <c r="K169" t="s">
        <v>378</v>
      </c>
      <c r="L169">
        <v>1368</v>
      </c>
      <c r="N169">
        <v>1011</v>
      </c>
      <c r="O169" t="s">
        <v>375</v>
      </c>
      <c r="P169" t="s">
        <v>375</v>
      </c>
      <c r="Q169">
        <v>1</v>
      </c>
      <c r="W169">
        <v>0</v>
      </c>
      <c r="X169">
        <v>1372534845</v>
      </c>
      <c r="Y169">
        <v>1.3500000000000002E-2</v>
      </c>
      <c r="AA169">
        <v>0</v>
      </c>
      <c r="AB169">
        <v>444.86</v>
      </c>
      <c r="AC169">
        <v>11.6</v>
      </c>
      <c r="AD169">
        <v>0</v>
      </c>
      <c r="AE169">
        <v>0</v>
      </c>
      <c r="AF169">
        <v>65.709999999999994</v>
      </c>
      <c r="AG169">
        <v>11.6</v>
      </c>
      <c r="AH169">
        <v>0</v>
      </c>
      <c r="AI169">
        <v>1</v>
      </c>
      <c r="AJ169">
        <v>6.77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0.01</v>
      </c>
      <c r="AU169" t="s">
        <v>49</v>
      </c>
      <c r="AV169">
        <v>0</v>
      </c>
      <c r="AW169">
        <v>2</v>
      </c>
      <c r="AX169">
        <v>39682782</v>
      </c>
      <c r="AY169">
        <v>1</v>
      </c>
      <c r="AZ169">
        <v>0</v>
      </c>
      <c r="BA169">
        <v>155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Y169*Source!I53</f>
        <v>2.7000000000000003E-2</v>
      </c>
      <c r="CY169">
        <f>AB169</f>
        <v>444.86</v>
      </c>
      <c r="CZ169">
        <f>AF169</f>
        <v>65.709999999999994</v>
      </c>
      <c r="DA169">
        <f>AJ169</f>
        <v>6.77</v>
      </c>
      <c r="DB169">
        <f>ROUND((ROUND(AT169*CZ169,2)*1.35),2)</f>
        <v>0.89</v>
      </c>
      <c r="DC169">
        <f>ROUND((ROUND(AT169*AG169,2)*1.35),2)</f>
        <v>0.16</v>
      </c>
    </row>
    <row r="170" spans="1:107" x14ac:dyDescent="0.2">
      <c r="A170">
        <f>ROW(Source!A53)</f>
        <v>53</v>
      </c>
      <c r="B170">
        <v>39682553</v>
      </c>
      <c r="C170">
        <v>39682778</v>
      </c>
      <c r="D170">
        <v>36883858</v>
      </c>
      <c r="E170">
        <v>1</v>
      </c>
      <c r="F170">
        <v>1</v>
      </c>
      <c r="G170">
        <v>1</v>
      </c>
      <c r="H170">
        <v>2</v>
      </c>
      <c r="I170" t="s">
        <v>407</v>
      </c>
      <c r="J170" t="s">
        <v>408</v>
      </c>
      <c r="K170" t="s">
        <v>409</v>
      </c>
      <c r="L170">
        <v>1368</v>
      </c>
      <c r="N170">
        <v>1011</v>
      </c>
      <c r="O170" t="s">
        <v>375</v>
      </c>
      <c r="P170" t="s">
        <v>375</v>
      </c>
      <c r="Q170">
        <v>1</v>
      </c>
      <c r="W170">
        <v>0</v>
      </c>
      <c r="X170">
        <v>-353815937</v>
      </c>
      <c r="Y170">
        <v>0.17550000000000002</v>
      </c>
      <c r="AA170">
        <v>0</v>
      </c>
      <c r="AB170">
        <v>54.84</v>
      </c>
      <c r="AC170">
        <v>0</v>
      </c>
      <c r="AD170">
        <v>0</v>
      </c>
      <c r="AE170">
        <v>0</v>
      </c>
      <c r="AF170">
        <v>8.1</v>
      </c>
      <c r="AG170">
        <v>0</v>
      </c>
      <c r="AH170">
        <v>0</v>
      </c>
      <c r="AI170">
        <v>1</v>
      </c>
      <c r="AJ170">
        <v>6.77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0.13</v>
      </c>
      <c r="AU170" t="s">
        <v>49</v>
      </c>
      <c r="AV170">
        <v>0</v>
      </c>
      <c r="AW170">
        <v>2</v>
      </c>
      <c r="AX170">
        <v>39682783</v>
      </c>
      <c r="AY170">
        <v>1</v>
      </c>
      <c r="AZ170">
        <v>0</v>
      </c>
      <c r="BA170">
        <v>156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Y170*Source!I53</f>
        <v>0.35100000000000003</v>
      </c>
      <c r="CY170">
        <f>AB170</f>
        <v>54.84</v>
      </c>
      <c r="CZ170">
        <f>AF170</f>
        <v>8.1</v>
      </c>
      <c r="DA170">
        <f>AJ170</f>
        <v>6.77</v>
      </c>
      <c r="DB170">
        <f>ROUND((ROUND(AT170*CZ170,2)*1.35),2)</f>
        <v>1.42</v>
      </c>
      <c r="DC170">
        <f>ROUND((ROUND(AT170*AG170,2)*1.35),2)</f>
        <v>0</v>
      </c>
    </row>
    <row r="171" spans="1:107" x14ac:dyDescent="0.2">
      <c r="A171">
        <f>ROW(Source!A53)</f>
        <v>53</v>
      </c>
      <c r="B171">
        <v>39682553</v>
      </c>
      <c r="C171">
        <v>39682778</v>
      </c>
      <c r="D171">
        <v>36884526</v>
      </c>
      <c r="E171">
        <v>1</v>
      </c>
      <c r="F171">
        <v>1</v>
      </c>
      <c r="G171">
        <v>1</v>
      </c>
      <c r="H171">
        <v>2</v>
      </c>
      <c r="I171" t="s">
        <v>379</v>
      </c>
      <c r="J171" t="s">
        <v>380</v>
      </c>
      <c r="K171" t="s">
        <v>381</v>
      </c>
      <c r="L171">
        <v>1368</v>
      </c>
      <c r="N171">
        <v>1011</v>
      </c>
      <c r="O171" t="s">
        <v>375</v>
      </c>
      <c r="P171" t="s">
        <v>375</v>
      </c>
      <c r="Q171">
        <v>1</v>
      </c>
      <c r="W171">
        <v>0</v>
      </c>
      <c r="X171">
        <v>-995250510</v>
      </c>
      <c r="Y171">
        <v>0.31050000000000005</v>
      </c>
      <c r="AA171">
        <v>0</v>
      </c>
      <c r="AB171">
        <v>7.51</v>
      </c>
      <c r="AC171">
        <v>0</v>
      </c>
      <c r="AD171">
        <v>0</v>
      </c>
      <c r="AE171">
        <v>0</v>
      </c>
      <c r="AF171">
        <v>1.1100000000000001</v>
      </c>
      <c r="AG171">
        <v>0</v>
      </c>
      <c r="AH171">
        <v>0</v>
      </c>
      <c r="AI171">
        <v>1</v>
      </c>
      <c r="AJ171">
        <v>6.77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0.23</v>
      </c>
      <c r="AU171" t="s">
        <v>49</v>
      </c>
      <c r="AV171">
        <v>0</v>
      </c>
      <c r="AW171">
        <v>2</v>
      </c>
      <c r="AX171">
        <v>39682784</v>
      </c>
      <c r="AY171">
        <v>1</v>
      </c>
      <c r="AZ171">
        <v>0</v>
      </c>
      <c r="BA171">
        <v>157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Y171*Source!I53</f>
        <v>0.62100000000000011</v>
      </c>
      <c r="CY171">
        <f>AB171</f>
        <v>7.51</v>
      </c>
      <c r="CZ171">
        <f>AF171</f>
        <v>1.1100000000000001</v>
      </c>
      <c r="DA171">
        <f>AJ171</f>
        <v>6.77</v>
      </c>
      <c r="DB171">
        <f>ROUND((ROUND(AT171*CZ171,2)*1.35),2)</f>
        <v>0.35</v>
      </c>
      <c r="DC171">
        <f>ROUND((ROUND(AT171*AG171,2)*1.35),2)</f>
        <v>0</v>
      </c>
    </row>
    <row r="172" spans="1:107" x14ac:dyDescent="0.2">
      <c r="A172">
        <f>ROW(Source!A53)</f>
        <v>53</v>
      </c>
      <c r="B172">
        <v>39682553</v>
      </c>
      <c r="C172">
        <v>39682778</v>
      </c>
      <c r="D172">
        <v>36800043</v>
      </c>
      <c r="E172">
        <v>1</v>
      </c>
      <c r="F172">
        <v>1</v>
      </c>
      <c r="G172">
        <v>1</v>
      </c>
      <c r="H172">
        <v>3</v>
      </c>
      <c r="I172" t="s">
        <v>382</v>
      </c>
      <c r="J172" t="s">
        <v>383</v>
      </c>
      <c r="K172" t="s">
        <v>384</v>
      </c>
      <c r="L172">
        <v>1346</v>
      </c>
      <c r="N172">
        <v>1009</v>
      </c>
      <c r="O172" t="s">
        <v>385</v>
      </c>
      <c r="P172" t="s">
        <v>385</v>
      </c>
      <c r="Q172">
        <v>1</v>
      </c>
      <c r="W172">
        <v>0</v>
      </c>
      <c r="X172">
        <v>618806536</v>
      </c>
      <c r="Y172">
        <v>8.9999999999999993E-3</v>
      </c>
      <c r="AA172">
        <v>304.45</v>
      </c>
      <c r="AB172">
        <v>0</v>
      </c>
      <c r="AC172">
        <v>0</v>
      </c>
      <c r="AD172">
        <v>0</v>
      </c>
      <c r="AE172">
        <v>44.97</v>
      </c>
      <c r="AF172">
        <v>0</v>
      </c>
      <c r="AG172">
        <v>0</v>
      </c>
      <c r="AH172">
        <v>0</v>
      </c>
      <c r="AI172">
        <v>6.77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8.9999999999999993E-3</v>
      </c>
      <c r="AU172" t="s">
        <v>3</v>
      </c>
      <c r="AV172">
        <v>0</v>
      </c>
      <c r="AW172">
        <v>2</v>
      </c>
      <c r="AX172">
        <v>39682785</v>
      </c>
      <c r="AY172">
        <v>1</v>
      </c>
      <c r="AZ172">
        <v>0</v>
      </c>
      <c r="BA172">
        <v>158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Y172*Source!I53</f>
        <v>1.7999999999999999E-2</v>
      </c>
      <c r="CY172">
        <f t="shared" ref="CY172:CY185" si="48">AA172</f>
        <v>304.45</v>
      </c>
      <c r="CZ172">
        <f t="shared" ref="CZ172:CZ185" si="49">AE172</f>
        <v>44.97</v>
      </c>
      <c r="DA172">
        <f t="shared" ref="DA172:DA185" si="50">AI172</f>
        <v>6.77</v>
      </c>
      <c r="DB172">
        <f t="shared" ref="DB172:DB185" si="51">ROUND(ROUND(AT172*CZ172,2),2)</f>
        <v>0.4</v>
      </c>
      <c r="DC172">
        <f t="shared" ref="DC172:DC185" si="52">ROUND(ROUND(AT172*AG172,2),2)</f>
        <v>0</v>
      </c>
    </row>
    <row r="173" spans="1:107" x14ac:dyDescent="0.2">
      <c r="A173">
        <f>ROW(Source!A53)</f>
        <v>53</v>
      </c>
      <c r="B173">
        <v>39682553</v>
      </c>
      <c r="C173">
        <v>39682778</v>
      </c>
      <c r="D173">
        <v>36801775</v>
      </c>
      <c r="E173">
        <v>1</v>
      </c>
      <c r="F173">
        <v>1</v>
      </c>
      <c r="G173">
        <v>1</v>
      </c>
      <c r="H173">
        <v>3</v>
      </c>
      <c r="I173" t="s">
        <v>386</v>
      </c>
      <c r="J173" t="s">
        <v>387</v>
      </c>
      <c r="K173" t="s">
        <v>388</v>
      </c>
      <c r="L173">
        <v>1346</v>
      </c>
      <c r="N173">
        <v>1009</v>
      </c>
      <c r="O173" t="s">
        <v>385</v>
      </c>
      <c r="P173" t="s">
        <v>385</v>
      </c>
      <c r="Q173">
        <v>1</v>
      </c>
      <c r="W173">
        <v>0</v>
      </c>
      <c r="X173">
        <v>56922527</v>
      </c>
      <c r="Y173">
        <v>4.0000000000000001E-3</v>
      </c>
      <c r="AA173">
        <v>77.86</v>
      </c>
      <c r="AB173">
        <v>0</v>
      </c>
      <c r="AC173">
        <v>0</v>
      </c>
      <c r="AD173">
        <v>0</v>
      </c>
      <c r="AE173">
        <v>11.5</v>
      </c>
      <c r="AF173">
        <v>0</v>
      </c>
      <c r="AG173">
        <v>0</v>
      </c>
      <c r="AH173">
        <v>0</v>
      </c>
      <c r="AI173">
        <v>6.77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4.0000000000000001E-3</v>
      </c>
      <c r="AU173" t="s">
        <v>3</v>
      </c>
      <c r="AV173">
        <v>0</v>
      </c>
      <c r="AW173">
        <v>2</v>
      </c>
      <c r="AX173">
        <v>39682786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Y173*Source!I53</f>
        <v>8.0000000000000002E-3</v>
      </c>
      <c r="CY173">
        <f t="shared" si="48"/>
        <v>77.86</v>
      </c>
      <c r="CZ173">
        <f t="shared" si="49"/>
        <v>11.5</v>
      </c>
      <c r="DA173">
        <f t="shared" si="50"/>
        <v>6.77</v>
      </c>
      <c r="DB173">
        <f t="shared" si="51"/>
        <v>0.05</v>
      </c>
      <c r="DC173">
        <f t="shared" si="52"/>
        <v>0</v>
      </c>
    </row>
    <row r="174" spans="1:107" x14ac:dyDescent="0.2">
      <c r="A174">
        <f>ROW(Source!A53)</f>
        <v>53</v>
      </c>
      <c r="B174">
        <v>39682553</v>
      </c>
      <c r="C174">
        <v>39682778</v>
      </c>
      <c r="D174">
        <v>36802094</v>
      </c>
      <c r="E174">
        <v>1</v>
      </c>
      <c r="F174">
        <v>1</v>
      </c>
      <c r="G174">
        <v>1</v>
      </c>
      <c r="H174">
        <v>3</v>
      </c>
      <c r="I174" t="s">
        <v>389</v>
      </c>
      <c r="J174" t="s">
        <v>390</v>
      </c>
      <c r="K174" t="s">
        <v>391</v>
      </c>
      <c r="L174">
        <v>1346</v>
      </c>
      <c r="N174">
        <v>1009</v>
      </c>
      <c r="O174" t="s">
        <v>385</v>
      </c>
      <c r="P174" t="s">
        <v>385</v>
      </c>
      <c r="Q174">
        <v>1</v>
      </c>
      <c r="W174">
        <v>0</v>
      </c>
      <c r="X174">
        <v>-1088866022</v>
      </c>
      <c r="Y174">
        <v>4.2000000000000003E-2</v>
      </c>
      <c r="AA174">
        <v>205.81</v>
      </c>
      <c r="AB174">
        <v>0</v>
      </c>
      <c r="AC174">
        <v>0</v>
      </c>
      <c r="AD174">
        <v>0</v>
      </c>
      <c r="AE174">
        <v>30.4</v>
      </c>
      <c r="AF174">
        <v>0</v>
      </c>
      <c r="AG174">
        <v>0</v>
      </c>
      <c r="AH174">
        <v>0</v>
      </c>
      <c r="AI174">
        <v>6.77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4.2000000000000003E-2</v>
      </c>
      <c r="AU174" t="s">
        <v>3</v>
      </c>
      <c r="AV174">
        <v>0</v>
      </c>
      <c r="AW174">
        <v>2</v>
      </c>
      <c r="AX174">
        <v>39682787</v>
      </c>
      <c r="AY174">
        <v>1</v>
      </c>
      <c r="AZ174">
        <v>0</v>
      </c>
      <c r="BA174">
        <v>160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Y174*Source!I53</f>
        <v>8.4000000000000005E-2</v>
      </c>
      <c r="CY174">
        <f t="shared" si="48"/>
        <v>205.81</v>
      </c>
      <c r="CZ174">
        <f t="shared" si="49"/>
        <v>30.4</v>
      </c>
      <c r="DA174">
        <f t="shared" si="50"/>
        <v>6.77</v>
      </c>
      <c r="DB174">
        <f t="shared" si="51"/>
        <v>1.28</v>
      </c>
      <c r="DC174">
        <f t="shared" si="52"/>
        <v>0</v>
      </c>
    </row>
    <row r="175" spans="1:107" x14ac:dyDescent="0.2">
      <c r="A175">
        <f>ROW(Source!A53)</f>
        <v>53</v>
      </c>
      <c r="B175">
        <v>39682553</v>
      </c>
      <c r="C175">
        <v>39682778</v>
      </c>
      <c r="D175">
        <v>36803258</v>
      </c>
      <c r="E175">
        <v>1</v>
      </c>
      <c r="F175">
        <v>1</v>
      </c>
      <c r="G175">
        <v>1</v>
      </c>
      <c r="H175">
        <v>3</v>
      </c>
      <c r="I175" t="s">
        <v>410</v>
      </c>
      <c r="J175" t="s">
        <v>411</v>
      </c>
      <c r="K175" t="s">
        <v>412</v>
      </c>
      <c r="L175">
        <v>1346</v>
      </c>
      <c r="N175">
        <v>1009</v>
      </c>
      <c r="O175" t="s">
        <v>385</v>
      </c>
      <c r="P175" t="s">
        <v>385</v>
      </c>
      <c r="Q175">
        <v>1</v>
      </c>
      <c r="W175">
        <v>0</v>
      </c>
      <c r="X175">
        <v>586013393</v>
      </c>
      <c r="Y175">
        <v>7.0000000000000007E-2</v>
      </c>
      <c r="AA175">
        <v>71.56</v>
      </c>
      <c r="AB175">
        <v>0</v>
      </c>
      <c r="AC175">
        <v>0</v>
      </c>
      <c r="AD175">
        <v>0</v>
      </c>
      <c r="AE175">
        <v>10.57</v>
      </c>
      <c r="AF175">
        <v>0</v>
      </c>
      <c r="AG175">
        <v>0</v>
      </c>
      <c r="AH175">
        <v>0</v>
      </c>
      <c r="AI175">
        <v>6.77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7.0000000000000007E-2</v>
      </c>
      <c r="AU175" t="s">
        <v>3</v>
      </c>
      <c r="AV175">
        <v>0</v>
      </c>
      <c r="AW175">
        <v>2</v>
      </c>
      <c r="AX175">
        <v>39682788</v>
      </c>
      <c r="AY175">
        <v>1</v>
      </c>
      <c r="AZ175">
        <v>0</v>
      </c>
      <c r="BA175">
        <v>161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Y175*Source!I53</f>
        <v>0.14000000000000001</v>
      </c>
      <c r="CY175">
        <f t="shared" si="48"/>
        <v>71.56</v>
      </c>
      <c r="CZ175">
        <f t="shared" si="49"/>
        <v>10.57</v>
      </c>
      <c r="DA175">
        <f t="shared" si="50"/>
        <v>6.77</v>
      </c>
      <c r="DB175">
        <f t="shared" si="51"/>
        <v>0.74</v>
      </c>
      <c r="DC175">
        <f t="shared" si="52"/>
        <v>0</v>
      </c>
    </row>
    <row r="176" spans="1:107" x14ac:dyDescent="0.2">
      <c r="A176">
        <f>ROW(Source!A53)</f>
        <v>53</v>
      </c>
      <c r="B176">
        <v>39682553</v>
      </c>
      <c r="C176">
        <v>39682778</v>
      </c>
      <c r="D176">
        <v>36804448</v>
      </c>
      <c r="E176">
        <v>1</v>
      </c>
      <c r="F176">
        <v>1</v>
      </c>
      <c r="G176">
        <v>1</v>
      </c>
      <c r="H176">
        <v>3</v>
      </c>
      <c r="I176" t="s">
        <v>392</v>
      </c>
      <c r="J176" t="s">
        <v>393</v>
      </c>
      <c r="K176" t="s">
        <v>394</v>
      </c>
      <c r="L176">
        <v>1346</v>
      </c>
      <c r="N176">
        <v>1009</v>
      </c>
      <c r="O176" t="s">
        <v>385</v>
      </c>
      <c r="P176" t="s">
        <v>385</v>
      </c>
      <c r="Q176">
        <v>1</v>
      </c>
      <c r="W176">
        <v>0</v>
      </c>
      <c r="X176">
        <v>103900845</v>
      </c>
      <c r="Y176">
        <v>0.43099999999999999</v>
      </c>
      <c r="AA176">
        <v>61.2</v>
      </c>
      <c r="AB176">
        <v>0</v>
      </c>
      <c r="AC176">
        <v>0</v>
      </c>
      <c r="AD176">
        <v>0</v>
      </c>
      <c r="AE176">
        <v>9.0399999999999991</v>
      </c>
      <c r="AF176">
        <v>0</v>
      </c>
      <c r="AG176">
        <v>0</v>
      </c>
      <c r="AH176">
        <v>0</v>
      </c>
      <c r="AI176">
        <v>6.77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0.43099999999999999</v>
      </c>
      <c r="AU176" t="s">
        <v>3</v>
      </c>
      <c r="AV176">
        <v>0</v>
      </c>
      <c r="AW176">
        <v>2</v>
      </c>
      <c r="AX176">
        <v>39682789</v>
      </c>
      <c r="AY176">
        <v>1</v>
      </c>
      <c r="AZ176">
        <v>0</v>
      </c>
      <c r="BA176">
        <v>162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Y176*Source!I53</f>
        <v>0.86199999999999999</v>
      </c>
      <c r="CY176">
        <f t="shared" si="48"/>
        <v>61.2</v>
      </c>
      <c r="CZ176">
        <f t="shared" si="49"/>
        <v>9.0399999999999991</v>
      </c>
      <c r="DA176">
        <f t="shared" si="50"/>
        <v>6.77</v>
      </c>
      <c r="DB176">
        <f t="shared" si="51"/>
        <v>3.9</v>
      </c>
      <c r="DC176">
        <f t="shared" si="52"/>
        <v>0</v>
      </c>
    </row>
    <row r="177" spans="1:107" x14ac:dyDescent="0.2">
      <c r="A177">
        <f>ROW(Source!A53)</f>
        <v>53</v>
      </c>
      <c r="B177">
        <v>39682553</v>
      </c>
      <c r="C177">
        <v>39682778</v>
      </c>
      <c r="D177">
        <v>36804580</v>
      </c>
      <c r="E177">
        <v>1</v>
      </c>
      <c r="F177">
        <v>1</v>
      </c>
      <c r="G177">
        <v>1</v>
      </c>
      <c r="H177">
        <v>3</v>
      </c>
      <c r="I177" t="s">
        <v>413</v>
      </c>
      <c r="J177" t="s">
        <v>414</v>
      </c>
      <c r="K177" t="s">
        <v>415</v>
      </c>
      <c r="L177">
        <v>1355</v>
      </c>
      <c r="N177">
        <v>1010</v>
      </c>
      <c r="O177" t="s">
        <v>85</v>
      </c>
      <c r="P177" t="s">
        <v>85</v>
      </c>
      <c r="Q177">
        <v>100</v>
      </c>
      <c r="W177">
        <v>0</v>
      </c>
      <c r="X177">
        <v>1794244060</v>
      </c>
      <c r="Y177">
        <v>1.4E-2</v>
      </c>
      <c r="AA177">
        <v>582.22</v>
      </c>
      <c r="AB177">
        <v>0</v>
      </c>
      <c r="AC177">
        <v>0</v>
      </c>
      <c r="AD177">
        <v>0</v>
      </c>
      <c r="AE177">
        <v>86</v>
      </c>
      <c r="AF177">
        <v>0</v>
      </c>
      <c r="AG177">
        <v>0</v>
      </c>
      <c r="AH177">
        <v>0</v>
      </c>
      <c r="AI177">
        <v>6.77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1.4E-2</v>
      </c>
      <c r="AU177" t="s">
        <v>3</v>
      </c>
      <c r="AV177">
        <v>0</v>
      </c>
      <c r="AW177">
        <v>2</v>
      </c>
      <c r="AX177">
        <v>39682790</v>
      </c>
      <c r="AY177">
        <v>1</v>
      </c>
      <c r="AZ177">
        <v>0</v>
      </c>
      <c r="BA177">
        <v>163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Y177*Source!I53</f>
        <v>2.8000000000000001E-2</v>
      </c>
      <c r="CY177">
        <f t="shared" si="48"/>
        <v>582.22</v>
      </c>
      <c r="CZ177">
        <f t="shared" si="49"/>
        <v>86</v>
      </c>
      <c r="DA177">
        <f t="shared" si="50"/>
        <v>6.77</v>
      </c>
      <c r="DB177">
        <f t="shared" si="51"/>
        <v>1.2</v>
      </c>
      <c r="DC177">
        <f t="shared" si="52"/>
        <v>0</v>
      </c>
    </row>
    <row r="178" spans="1:107" x14ac:dyDescent="0.2">
      <c r="A178">
        <f>ROW(Source!A53)</f>
        <v>53</v>
      </c>
      <c r="B178">
        <v>39682553</v>
      </c>
      <c r="C178">
        <v>39682778</v>
      </c>
      <c r="D178">
        <v>36805500</v>
      </c>
      <c r="E178">
        <v>1</v>
      </c>
      <c r="F178">
        <v>1</v>
      </c>
      <c r="G178">
        <v>1</v>
      </c>
      <c r="H178">
        <v>3</v>
      </c>
      <c r="I178" t="s">
        <v>395</v>
      </c>
      <c r="J178" t="s">
        <v>396</v>
      </c>
      <c r="K178" t="s">
        <v>397</v>
      </c>
      <c r="L178">
        <v>1346</v>
      </c>
      <c r="N178">
        <v>1009</v>
      </c>
      <c r="O178" t="s">
        <v>385</v>
      </c>
      <c r="P178" t="s">
        <v>385</v>
      </c>
      <c r="Q178">
        <v>1</v>
      </c>
      <c r="W178">
        <v>0</v>
      </c>
      <c r="X178">
        <v>-856710481</v>
      </c>
      <c r="Y178">
        <v>2E-3</v>
      </c>
      <c r="AA178">
        <v>900.75</v>
      </c>
      <c r="AB178">
        <v>0</v>
      </c>
      <c r="AC178">
        <v>0</v>
      </c>
      <c r="AD178">
        <v>0</v>
      </c>
      <c r="AE178">
        <v>133.05000000000001</v>
      </c>
      <c r="AF178">
        <v>0</v>
      </c>
      <c r="AG178">
        <v>0</v>
      </c>
      <c r="AH178">
        <v>0</v>
      </c>
      <c r="AI178">
        <v>6.77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2E-3</v>
      </c>
      <c r="AU178" t="s">
        <v>3</v>
      </c>
      <c r="AV178">
        <v>0</v>
      </c>
      <c r="AW178">
        <v>2</v>
      </c>
      <c r="AX178">
        <v>39682791</v>
      </c>
      <c r="AY178">
        <v>1</v>
      </c>
      <c r="AZ178">
        <v>0</v>
      </c>
      <c r="BA178">
        <v>164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Y178*Source!I53</f>
        <v>4.0000000000000001E-3</v>
      </c>
      <c r="CY178">
        <f t="shared" si="48"/>
        <v>900.75</v>
      </c>
      <c r="CZ178">
        <f t="shared" si="49"/>
        <v>133.05000000000001</v>
      </c>
      <c r="DA178">
        <f t="shared" si="50"/>
        <v>6.77</v>
      </c>
      <c r="DB178">
        <f t="shared" si="51"/>
        <v>0.27</v>
      </c>
      <c r="DC178">
        <f t="shared" si="52"/>
        <v>0</v>
      </c>
    </row>
    <row r="179" spans="1:107" x14ac:dyDescent="0.2">
      <c r="A179">
        <f>ROW(Source!A53)</f>
        <v>53</v>
      </c>
      <c r="B179">
        <v>39682553</v>
      </c>
      <c r="C179">
        <v>39682778</v>
      </c>
      <c r="D179">
        <v>36823140</v>
      </c>
      <c r="E179">
        <v>1</v>
      </c>
      <c r="F179">
        <v>1</v>
      </c>
      <c r="G179">
        <v>1</v>
      </c>
      <c r="H179">
        <v>3</v>
      </c>
      <c r="I179" t="s">
        <v>416</v>
      </c>
      <c r="J179" t="s">
        <v>417</v>
      </c>
      <c r="K179" t="s">
        <v>418</v>
      </c>
      <c r="L179">
        <v>1348</v>
      </c>
      <c r="N179">
        <v>1009</v>
      </c>
      <c r="O179" t="s">
        <v>122</v>
      </c>
      <c r="P179" t="s">
        <v>122</v>
      </c>
      <c r="Q179">
        <v>1000</v>
      </c>
      <c r="W179">
        <v>0</v>
      </c>
      <c r="X179">
        <v>426000481</v>
      </c>
      <c r="Y179">
        <v>3.0000000000000001E-3</v>
      </c>
      <c r="AA179">
        <v>77855</v>
      </c>
      <c r="AB179">
        <v>0</v>
      </c>
      <c r="AC179">
        <v>0</v>
      </c>
      <c r="AD179">
        <v>0</v>
      </c>
      <c r="AE179">
        <v>11500</v>
      </c>
      <c r="AF179">
        <v>0</v>
      </c>
      <c r="AG179">
        <v>0</v>
      </c>
      <c r="AH179">
        <v>0</v>
      </c>
      <c r="AI179">
        <v>6.77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3.0000000000000001E-3</v>
      </c>
      <c r="AU179" t="s">
        <v>3</v>
      </c>
      <c r="AV179">
        <v>0</v>
      </c>
      <c r="AW179">
        <v>2</v>
      </c>
      <c r="AX179">
        <v>39682792</v>
      </c>
      <c r="AY179">
        <v>1</v>
      </c>
      <c r="AZ179">
        <v>0</v>
      </c>
      <c r="BA179">
        <v>165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Y179*Source!I53</f>
        <v>6.0000000000000001E-3</v>
      </c>
      <c r="CY179">
        <f t="shared" si="48"/>
        <v>77855</v>
      </c>
      <c r="CZ179">
        <f t="shared" si="49"/>
        <v>11500</v>
      </c>
      <c r="DA179">
        <f t="shared" si="50"/>
        <v>6.77</v>
      </c>
      <c r="DB179">
        <f t="shared" si="51"/>
        <v>34.5</v>
      </c>
      <c r="DC179">
        <f t="shared" si="52"/>
        <v>0</v>
      </c>
    </row>
    <row r="180" spans="1:107" x14ac:dyDescent="0.2">
      <c r="A180">
        <f>ROW(Source!A53)</f>
        <v>53</v>
      </c>
      <c r="B180">
        <v>39682553</v>
      </c>
      <c r="C180">
        <v>39682778</v>
      </c>
      <c r="D180">
        <v>36838317</v>
      </c>
      <c r="E180">
        <v>1</v>
      </c>
      <c r="F180">
        <v>1</v>
      </c>
      <c r="G180">
        <v>1</v>
      </c>
      <c r="H180">
        <v>3</v>
      </c>
      <c r="I180" t="s">
        <v>398</v>
      </c>
      <c r="J180" t="s">
        <v>399</v>
      </c>
      <c r="K180" t="s">
        <v>400</v>
      </c>
      <c r="L180">
        <v>1346</v>
      </c>
      <c r="N180">
        <v>1009</v>
      </c>
      <c r="O180" t="s">
        <v>385</v>
      </c>
      <c r="P180" t="s">
        <v>385</v>
      </c>
      <c r="Q180">
        <v>1</v>
      </c>
      <c r="W180">
        <v>0</v>
      </c>
      <c r="X180">
        <v>210558753</v>
      </c>
      <c r="Y180">
        <v>4.7E-2</v>
      </c>
      <c r="AA180">
        <v>193.62</v>
      </c>
      <c r="AB180">
        <v>0</v>
      </c>
      <c r="AC180">
        <v>0</v>
      </c>
      <c r="AD180">
        <v>0</v>
      </c>
      <c r="AE180">
        <v>28.6</v>
      </c>
      <c r="AF180">
        <v>0</v>
      </c>
      <c r="AG180">
        <v>0</v>
      </c>
      <c r="AH180">
        <v>0</v>
      </c>
      <c r="AI180">
        <v>6.77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4.7E-2</v>
      </c>
      <c r="AU180" t="s">
        <v>3</v>
      </c>
      <c r="AV180">
        <v>0</v>
      </c>
      <c r="AW180">
        <v>2</v>
      </c>
      <c r="AX180">
        <v>39682793</v>
      </c>
      <c r="AY180">
        <v>1</v>
      </c>
      <c r="AZ180">
        <v>0</v>
      </c>
      <c r="BA180">
        <v>166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Y180*Source!I53</f>
        <v>9.4E-2</v>
      </c>
      <c r="CY180">
        <f t="shared" si="48"/>
        <v>193.62</v>
      </c>
      <c r="CZ180">
        <f t="shared" si="49"/>
        <v>28.6</v>
      </c>
      <c r="DA180">
        <f t="shared" si="50"/>
        <v>6.77</v>
      </c>
      <c r="DB180">
        <f t="shared" si="51"/>
        <v>1.34</v>
      </c>
      <c r="DC180">
        <f t="shared" si="52"/>
        <v>0</v>
      </c>
    </row>
    <row r="181" spans="1:107" x14ac:dyDescent="0.2">
      <c r="A181">
        <f>ROW(Source!A53)</f>
        <v>53</v>
      </c>
      <c r="B181">
        <v>39682553</v>
      </c>
      <c r="C181">
        <v>39682778</v>
      </c>
      <c r="D181">
        <v>36838470</v>
      </c>
      <c r="E181">
        <v>1</v>
      </c>
      <c r="F181">
        <v>1</v>
      </c>
      <c r="G181">
        <v>1</v>
      </c>
      <c r="H181">
        <v>3</v>
      </c>
      <c r="I181" t="s">
        <v>401</v>
      </c>
      <c r="J181" t="s">
        <v>402</v>
      </c>
      <c r="K181" t="s">
        <v>403</v>
      </c>
      <c r="L181">
        <v>1346</v>
      </c>
      <c r="N181">
        <v>1009</v>
      </c>
      <c r="O181" t="s">
        <v>385</v>
      </c>
      <c r="P181" t="s">
        <v>385</v>
      </c>
      <c r="Q181">
        <v>1</v>
      </c>
      <c r="W181">
        <v>0</v>
      </c>
      <c r="X181">
        <v>-1274984028</v>
      </c>
      <c r="Y181">
        <v>1.6E-2</v>
      </c>
      <c r="AA181">
        <v>241.22</v>
      </c>
      <c r="AB181">
        <v>0</v>
      </c>
      <c r="AC181">
        <v>0</v>
      </c>
      <c r="AD181">
        <v>0</v>
      </c>
      <c r="AE181">
        <v>35.630000000000003</v>
      </c>
      <c r="AF181">
        <v>0</v>
      </c>
      <c r="AG181">
        <v>0</v>
      </c>
      <c r="AH181">
        <v>0</v>
      </c>
      <c r="AI181">
        <v>6.77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1.6E-2</v>
      </c>
      <c r="AU181" t="s">
        <v>3</v>
      </c>
      <c r="AV181">
        <v>0</v>
      </c>
      <c r="AW181">
        <v>2</v>
      </c>
      <c r="AX181">
        <v>39682794</v>
      </c>
      <c r="AY181">
        <v>1</v>
      </c>
      <c r="AZ181">
        <v>0</v>
      </c>
      <c r="BA181">
        <v>167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Y181*Source!I53</f>
        <v>3.2000000000000001E-2</v>
      </c>
      <c r="CY181">
        <f t="shared" si="48"/>
        <v>241.22</v>
      </c>
      <c r="CZ181">
        <f t="shared" si="49"/>
        <v>35.630000000000003</v>
      </c>
      <c r="DA181">
        <f t="shared" si="50"/>
        <v>6.77</v>
      </c>
      <c r="DB181">
        <f t="shared" si="51"/>
        <v>0.56999999999999995</v>
      </c>
      <c r="DC181">
        <f t="shared" si="52"/>
        <v>0</v>
      </c>
    </row>
    <row r="182" spans="1:107" x14ac:dyDescent="0.2">
      <c r="A182">
        <f>ROW(Source!A53)</f>
        <v>53</v>
      </c>
      <c r="B182">
        <v>39682553</v>
      </c>
      <c r="C182">
        <v>39682778</v>
      </c>
      <c r="D182">
        <v>36851945</v>
      </c>
      <c r="E182">
        <v>1</v>
      </c>
      <c r="F182">
        <v>1</v>
      </c>
      <c r="G182">
        <v>1</v>
      </c>
      <c r="H182">
        <v>3</v>
      </c>
      <c r="I182" t="s">
        <v>419</v>
      </c>
      <c r="J182" t="s">
        <v>420</v>
      </c>
      <c r="K182" t="s">
        <v>421</v>
      </c>
      <c r="L182">
        <v>1358</v>
      </c>
      <c r="N182">
        <v>1010</v>
      </c>
      <c r="O182" t="s">
        <v>422</v>
      </c>
      <c r="P182" t="s">
        <v>422</v>
      </c>
      <c r="Q182">
        <v>10</v>
      </c>
      <c r="W182">
        <v>0</v>
      </c>
      <c r="X182">
        <v>1386890308</v>
      </c>
      <c r="Y182">
        <v>0.1</v>
      </c>
      <c r="AA182">
        <v>264.02999999999997</v>
      </c>
      <c r="AB182">
        <v>0</v>
      </c>
      <c r="AC182">
        <v>0</v>
      </c>
      <c r="AD182">
        <v>0</v>
      </c>
      <c r="AE182">
        <v>39</v>
      </c>
      <c r="AF182">
        <v>0</v>
      </c>
      <c r="AG182">
        <v>0</v>
      </c>
      <c r="AH182">
        <v>0</v>
      </c>
      <c r="AI182">
        <v>6.77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0.1</v>
      </c>
      <c r="AU182" t="s">
        <v>3</v>
      </c>
      <c r="AV182">
        <v>0</v>
      </c>
      <c r="AW182">
        <v>2</v>
      </c>
      <c r="AX182">
        <v>39682795</v>
      </c>
      <c r="AY182">
        <v>1</v>
      </c>
      <c r="AZ182">
        <v>0</v>
      </c>
      <c r="BA182">
        <v>168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Y182*Source!I53</f>
        <v>0.2</v>
      </c>
      <c r="CY182">
        <f t="shared" si="48"/>
        <v>264.02999999999997</v>
      </c>
      <c r="CZ182">
        <f t="shared" si="49"/>
        <v>39</v>
      </c>
      <c r="DA182">
        <f t="shared" si="50"/>
        <v>6.77</v>
      </c>
      <c r="DB182">
        <f t="shared" si="51"/>
        <v>3.9</v>
      </c>
      <c r="DC182">
        <f t="shared" si="52"/>
        <v>0</v>
      </c>
    </row>
    <row r="183" spans="1:107" x14ac:dyDescent="0.2">
      <c r="A183">
        <f>ROW(Source!A53)</f>
        <v>53</v>
      </c>
      <c r="B183">
        <v>39682553</v>
      </c>
      <c r="C183">
        <v>39682778</v>
      </c>
      <c r="D183">
        <v>36799065</v>
      </c>
      <c r="E183">
        <v>17</v>
      </c>
      <c r="F183">
        <v>1</v>
      </c>
      <c r="G183">
        <v>1</v>
      </c>
      <c r="H183">
        <v>3</v>
      </c>
      <c r="I183" t="s">
        <v>404</v>
      </c>
      <c r="J183" t="s">
        <v>3</v>
      </c>
      <c r="K183" t="s">
        <v>405</v>
      </c>
      <c r="L183">
        <v>1374</v>
      </c>
      <c r="N183">
        <v>1013</v>
      </c>
      <c r="O183" t="s">
        <v>406</v>
      </c>
      <c r="P183" t="s">
        <v>406</v>
      </c>
      <c r="Q183">
        <v>1</v>
      </c>
      <c r="W183">
        <v>0</v>
      </c>
      <c r="X183">
        <v>-1731369543</v>
      </c>
      <c r="Y183">
        <v>0.56999999999999995</v>
      </c>
      <c r="AA183">
        <v>1</v>
      </c>
      <c r="AB183">
        <v>0</v>
      </c>
      <c r="AC183">
        <v>0</v>
      </c>
      <c r="AD183">
        <v>0</v>
      </c>
      <c r="AE183">
        <v>1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0.56999999999999995</v>
      </c>
      <c r="AU183" t="s">
        <v>3</v>
      </c>
      <c r="AV183">
        <v>0</v>
      </c>
      <c r="AW183">
        <v>2</v>
      </c>
      <c r="AX183">
        <v>39682796</v>
      </c>
      <c r="AY183">
        <v>1</v>
      </c>
      <c r="AZ183">
        <v>0</v>
      </c>
      <c r="BA183">
        <v>169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Y183*Source!I53</f>
        <v>1.1399999999999999</v>
      </c>
      <c r="CY183">
        <f t="shared" si="48"/>
        <v>1</v>
      </c>
      <c r="CZ183">
        <f t="shared" si="49"/>
        <v>1</v>
      </c>
      <c r="DA183">
        <f t="shared" si="50"/>
        <v>1</v>
      </c>
      <c r="DB183">
        <f t="shared" si="51"/>
        <v>0.56999999999999995</v>
      </c>
      <c r="DC183">
        <f t="shared" si="52"/>
        <v>0</v>
      </c>
    </row>
    <row r="184" spans="1:107" x14ac:dyDescent="0.2">
      <c r="A184">
        <f>ROW(Source!A53)</f>
        <v>53</v>
      </c>
      <c r="B184">
        <v>39682553</v>
      </c>
      <c r="C184">
        <v>39682778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74</v>
      </c>
      <c r="J184" t="s">
        <v>3</v>
      </c>
      <c r="K184" t="s">
        <v>159</v>
      </c>
      <c r="L184">
        <v>1371</v>
      </c>
      <c r="N184">
        <v>1013</v>
      </c>
      <c r="O184" t="s">
        <v>15</v>
      </c>
      <c r="P184" t="s">
        <v>15</v>
      </c>
      <c r="Q184">
        <v>1</v>
      </c>
      <c r="W184">
        <v>0</v>
      </c>
      <c r="X184">
        <v>-481710262</v>
      </c>
      <c r="Y184">
        <v>1</v>
      </c>
      <c r="AA184">
        <v>37749.620000000003</v>
      </c>
      <c r="AB184">
        <v>0</v>
      </c>
      <c r="AC184">
        <v>0</v>
      </c>
      <c r="AD184">
        <v>0</v>
      </c>
      <c r="AE184">
        <v>10258.049999999999</v>
      </c>
      <c r="AF184">
        <v>0</v>
      </c>
      <c r="AG184">
        <v>0</v>
      </c>
      <c r="AH184">
        <v>0</v>
      </c>
      <c r="AI184">
        <v>3.68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3</v>
      </c>
      <c r="AT184">
        <v>1</v>
      </c>
      <c r="AU184" t="s">
        <v>3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3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Y184*Source!I53</f>
        <v>2</v>
      </c>
      <c r="CY184">
        <f t="shared" si="48"/>
        <v>37749.620000000003</v>
      </c>
      <c r="CZ184">
        <f t="shared" si="49"/>
        <v>10258.049999999999</v>
      </c>
      <c r="DA184">
        <f t="shared" si="50"/>
        <v>3.68</v>
      </c>
      <c r="DB184">
        <f t="shared" si="51"/>
        <v>10258.049999999999</v>
      </c>
      <c r="DC184">
        <f t="shared" si="52"/>
        <v>0</v>
      </c>
    </row>
    <row r="185" spans="1:107" x14ac:dyDescent="0.2">
      <c r="A185">
        <f>ROW(Source!A53)</f>
        <v>53</v>
      </c>
      <c r="B185">
        <v>39682553</v>
      </c>
      <c r="C185">
        <v>39682778</v>
      </c>
      <c r="D185">
        <v>0</v>
      </c>
      <c r="E185">
        <v>0</v>
      </c>
      <c r="F185">
        <v>1</v>
      </c>
      <c r="G185">
        <v>1</v>
      </c>
      <c r="H185">
        <v>3</v>
      </c>
      <c r="I185" t="s">
        <v>74</v>
      </c>
      <c r="J185" t="s">
        <v>3</v>
      </c>
      <c r="K185" t="s">
        <v>162</v>
      </c>
      <c r="L185">
        <v>1371</v>
      </c>
      <c r="N185">
        <v>1013</v>
      </c>
      <c r="O185" t="s">
        <v>15</v>
      </c>
      <c r="P185" t="s">
        <v>15</v>
      </c>
      <c r="Q185">
        <v>1</v>
      </c>
      <c r="W185">
        <v>0</v>
      </c>
      <c r="X185">
        <v>343511846</v>
      </c>
      <c r="Y185">
        <v>1</v>
      </c>
      <c r="AA185">
        <v>3639.55</v>
      </c>
      <c r="AB185">
        <v>0</v>
      </c>
      <c r="AC185">
        <v>0</v>
      </c>
      <c r="AD185">
        <v>0</v>
      </c>
      <c r="AE185">
        <v>537.6</v>
      </c>
      <c r="AF185">
        <v>0</v>
      </c>
      <c r="AG185">
        <v>0</v>
      </c>
      <c r="AH185">
        <v>0</v>
      </c>
      <c r="AI185">
        <v>6.77</v>
      </c>
      <c r="AJ185">
        <v>1</v>
      </c>
      <c r="AK185">
        <v>1</v>
      </c>
      <c r="AL185">
        <v>1</v>
      </c>
      <c r="AN185">
        <v>0</v>
      </c>
      <c r="AO185">
        <v>0</v>
      </c>
      <c r="AP185">
        <v>0</v>
      </c>
      <c r="AQ185">
        <v>0</v>
      </c>
      <c r="AR185">
        <v>0</v>
      </c>
      <c r="AS185" t="s">
        <v>3</v>
      </c>
      <c r="AT185">
        <v>1</v>
      </c>
      <c r="AU185" t="s">
        <v>3</v>
      </c>
      <c r="AV185">
        <v>0</v>
      </c>
      <c r="AW185">
        <v>1</v>
      </c>
      <c r="AX185">
        <v>-1</v>
      </c>
      <c r="AY185">
        <v>0</v>
      </c>
      <c r="AZ185">
        <v>0</v>
      </c>
      <c r="BA185" t="s">
        <v>3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Y185*Source!I53</f>
        <v>2</v>
      </c>
      <c r="CY185">
        <f t="shared" si="48"/>
        <v>3639.55</v>
      </c>
      <c r="CZ185">
        <f t="shared" si="49"/>
        <v>537.6</v>
      </c>
      <c r="DA185">
        <f t="shared" si="50"/>
        <v>6.77</v>
      </c>
      <c r="DB185">
        <f t="shared" si="51"/>
        <v>537.6</v>
      </c>
      <c r="DC185">
        <f t="shared" si="52"/>
        <v>0</v>
      </c>
    </row>
    <row r="186" spans="1:107" x14ac:dyDescent="0.2">
      <c r="A186">
        <f>ROW(Source!A56)</f>
        <v>56</v>
      </c>
      <c r="B186">
        <v>39682553</v>
      </c>
      <c r="C186">
        <v>39682994</v>
      </c>
      <c r="D186">
        <v>37065248</v>
      </c>
      <c r="E186">
        <v>1</v>
      </c>
      <c r="F186">
        <v>1</v>
      </c>
      <c r="G186">
        <v>1</v>
      </c>
      <c r="H186">
        <v>1</v>
      </c>
      <c r="I186" t="s">
        <v>483</v>
      </c>
      <c r="J186" t="s">
        <v>3</v>
      </c>
      <c r="K186" t="s">
        <v>484</v>
      </c>
      <c r="L186">
        <v>1191</v>
      </c>
      <c r="N186">
        <v>1013</v>
      </c>
      <c r="O186" t="s">
        <v>369</v>
      </c>
      <c r="P186" t="s">
        <v>369</v>
      </c>
      <c r="Q186">
        <v>1</v>
      </c>
      <c r="W186">
        <v>0</v>
      </c>
      <c r="X186">
        <v>-400197608</v>
      </c>
      <c r="Y186">
        <v>3.0915000000000004</v>
      </c>
      <c r="AA186">
        <v>0</v>
      </c>
      <c r="AB186">
        <v>0</v>
      </c>
      <c r="AC186">
        <v>0</v>
      </c>
      <c r="AD186">
        <v>57.75</v>
      </c>
      <c r="AE186">
        <v>0</v>
      </c>
      <c r="AF186">
        <v>0</v>
      </c>
      <c r="AG186">
        <v>0</v>
      </c>
      <c r="AH186">
        <v>8.5299999999999994</v>
      </c>
      <c r="AI186">
        <v>1</v>
      </c>
      <c r="AJ186">
        <v>1</v>
      </c>
      <c r="AK186">
        <v>1</v>
      </c>
      <c r="AL186">
        <v>6.77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2.29</v>
      </c>
      <c r="AU186" t="s">
        <v>49</v>
      </c>
      <c r="AV186">
        <v>1</v>
      </c>
      <c r="AW186">
        <v>2</v>
      </c>
      <c r="AX186">
        <v>39682995</v>
      </c>
      <c r="AY186">
        <v>1</v>
      </c>
      <c r="AZ186">
        <v>0</v>
      </c>
      <c r="BA186">
        <v>170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Y186*Source!I56</f>
        <v>18.549000000000003</v>
      </c>
      <c r="CY186">
        <f>AD186</f>
        <v>57.75</v>
      </c>
      <c r="CZ186">
        <f>AH186</f>
        <v>8.5299999999999994</v>
      </c>
      <c r="DA186">
        <f>AL186</f>
        <v>6.77</v>
      </c>
      <c r="DB186">
        <f>ROUND((ROUND(AT186*CZ186,2)*1.35),2)</f>
        <v>26.37</v>
      </c>
      <c r="DC186">
        <f>ROUND((ROUND(AT186*AG186,2)*1.35),2)</f>
        <v>0</v>
      </c>
    </row>
    <row r="187" spans="1:107" x14ac:dyDescent="0.2">
      <c r="A187">
        <f>ROW(Source!A56)</f>
        <v>56</v>
      </c>
      <c r="B187">
        <v>39682553</v>
      </c>
      <c r="C187">
        <v>39682994</v>
      </c>
      <c r="D187">
        <v>37064876</v>
      </c>
      <c r="E187">
        <v>1</v>
      </c>
      <c r="F187">
        <v>1</v>
      </c>
      <c r="G187">
        <v>1</v>
      </c>
      <c r="H187">
        <v>1</v>
      </c>
      <c r="I187" t="s">
        <v>370</v>
      </c>
      <c r="J187" t="s">
        <v>3</v>
      </c>
      <c r="K187" t="s">
        <v>371</v>
      </c>
      <c r="L187">
        <v>1191</v>
      </c>
      <c r="N187">
        <v>1013</v>
      </c>
      <c r="O187" t="s">
        <v>369</v>
      </c>
      <c r="P187" t="s">
        <v>369</v>
      </c>
      <c r="Q187">
        <v>1</v>
      </c>
      <c r="W187">
        <v>0</v>
      </c>
      <c r="X187">
        <v>-1417349443</v>
      </c>
      <c r="Y187">
        <v>0.09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6.77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0.09</v>
      </c>
      <c r="AU187" t="s">
        <v>3</v>
      </c>
      <c r="AV187">
        <v>2</v>
      </c>
      <c r="AW187">
        <v>2</v>
      </c>
      <c r="AX187">
        <v>39682996</v>
      </c>
      <c r="AY187">
        <v>1</v>
      </c>
      <c r="AZ187">
        <v>2048</v>
      </c>
      <c r="BA187">
        <v>171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Y187*Source!I56</f>
        <v>0.54</v>
      </c>
      <c r="CY187">
        <f>AD187</f>
        <v>0</v>
      </c>
      <c r="CZ187">
        <f>AH187</f>
        <v>0</v>
      </c>
      <c r="DA187">
        <f>AL187</f>
        <v>1</v>
      </c>
      <c r="DB187">
        <f>ROUND(ROUND(AT187*CZ187,2),2)</f>
        <v>0</v>
      </c>
      <c r="DC187">
        <f>ROUND(ROUND(AT187*AG187,2),2)</f>
        <v>0</v>
      </c>
    </row>
    <row r="188" spans="1:107" x14ac:dyDescent="0.2">
      <c r="A188">
        <f>ROW(Source!A56)</f>
        <v>56</v>
      </c>
      <c r="B188">
        <v>39682553</v>
      </c>
      <c r="C188">
        <v>39682994</v>
      </c>
      <c r="D188">
        <v>36882383</v>
      </c>
      <c r="E188">
        <v>1</v>
      </c>
      <c r="F188">
        <v>1</v>
      </c>
      <c r="G188">
        <v>1</v>
      </c>
      <c r="H188">
        <v>2</v>
      </c>
      <c r="I188" t="s">
        <v>485</v>
      </c>
      <c r="J188" t="s">
        <v>486</v>
      </c>
      <c r="K188" t="s">
        <v>487</v>
      </c>
      <c r="L188">
        <v>1368</v>
      </c>
      <c r="N188">
        <v>1011</v>
      </c>
      <c r="O188" t="s">
        <v>375</v>
      </c>
      <c r="P188" t="s">
        <v>375</v>
      </c>
      <c r="Q188">
        <v>1</v>
      </c>
      <c r="W188">
        <v>0</v>
      </c>
      <c r="X188">
        <v>1225731627</v>
      </c>
      <c r="Y188">
        <v>0.1215</v>
      </c>
      <c r="AA188">
        <v>0</v>
      </c>
      <c r="AB188">
        <v>609.23</v>
      </c>
      <c r="AC188">
        <v>10.06</v>
      </c>
      <c r="AD188">
        <v>0</v>
      </c>
      <c r="AE188">
        <v>0</v>
      </c>
      <c r="AF188">
        <v>89.99</v>
      </c>
      <c r="AG188">
        <v>10.06</v>
      </c>
      <c r="AH188">
        <v>0</v>
      </c>
      <c r="AI188">
        <v>1</v>
      </c>
      <c r="AJ188">
        <v>6.77</v>
      </c>
      <c r="AK188">
        <v>1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3</v>
      </c>
      <c r="AT188">
        <v>0.09</v>
      </c>
      <c r="AU188" t="s">
        <v>49</v>
      </c>
      <c r="AV188">
        <v>0</v>
      </c>
      <c r="AW188">
        <v>2</v>
      </c>
      <c r="AX188">
        <v>39682997</v>
      </c>
      <c r="AY188">
        <v>1</v>
      </c>
      <c r="AZ188">
        <v>0</v>
      </c>
      <c r="BA188">
        <v>172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Y188*Source!I56</f>
        <v>0.72899999999999998</v>
      </c>
      <c r="CY188">
        <f>AB188</f>
        <v>609.23</v>
      </c>
      <c r="CZ188">
        <f>AF188</f>
        <v>89.99</v>
      </c>
      <c r="DA188">
        <f>AJ188</f>
        <v>6.77</v>
      </c>
      <c r="DB188">
        <f>ROUND((ROUND(AT188*CZ188,2)*1.35),2)</f>
        <v>10.94</v>
      </c>
      <c r="DC188">
        <f>ROUND((ROUND(AT188*AG188,2)*1.35),2)</f>
        <v>1.23</v>
      </c>
    </row>
    <row r="189" spans="1:107" x14ac:dyDescent="0.2">
      <c r="A189">
        <f>ROW(Source!A56)</f>
        <v>56</v>
      </c>
      <c r="B189">
        <v>39682553</v>
      </c>
      <c r="C189">
        <v>39682994</v>
      </c>
      <c r="D189">
        <v>36799065</v>
      </c>
      <c r="E189">
        <v>17</v>
      </c>
      <c r="F189">
        <v>1</v>
      </c>
      <c r="G189">
        <v>1</v>
      </c>
      <c r="H189">
        <v>3</v>
      </c>
      <c r="I189" t="s">
        <v>404</v>
      </c>
      <c r="J189" t="s">
        <v>3</v>
      </c>
      <c r="K189" t="s">
        <v>405</v>
      </c>
      <c r="L189">
        <v>1374</v>
      </c>
      <c r="N189">
        <v>1013</v>
      </c>
      <c r="O189" t="s">
        <v>406</v>
      </c>
      <c r="P189" t="s">
        <v>406</v>
      </c>
      <c r="Q189">
        <v>1</v>
      </c>
      <c r="W189">
        <v>0</v>
      </c>
      <c r="X189">
        <v>-1731369543</v>
      </c>
      <c r="Y189">
        <v>0.39</v>
      </c>
      <c r="AA189">
        <v>1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0.39</v>
      </c>
      <c r="AU189" t="s">
        <v>3</v>
      </c>
      <c r="AV189">
        <v>0</v>
      </c>
      <c r="AW189">
        <v>2</v>
      </c>
      <c r="AX189">
        <v>39682998</v>
      </c>
      <c r="AY189">
        <v>1</v>
      </c>
      <c r="AZ189">
        <v>0</v>
      </c>
      <c r="BA189">
        <v>173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Y189*Source!I56</f>
        <v>2.34</v>
      </c>
      <c r="CY189">
        <f>AA189</f>
        <v>1</v>
      </c>
      <c r="CZ189">
        <f>AE189</f>
        <v>1</v>
      </c>
      <c r="DA189">
        <f>AI189</f>
        <v>1</v>
      </c>
      <c r="DB189">
        <f>ROUND(ROUND(AT189*CZ189,2),2)</f>
        <v>0.39</v>
      </c>
      <c r="DC189">
        <f>ROUND(ROUND(AT189*AG189,2),2)</f>
        <v>0</v>
      </c>
    </row>
    <row r="190" spans="1:107" x14ac:dyDescent="0.2">
      <c r="A190">
        <f>ROW(Source!A56)</f>
        <v>56</v>
      </c>
      <c r="B190">
        <v>39682553</v>
      </c>
      <c r="C190">
        <v>39682994</v>
      </c>
      <c r="D190">
        <v>0</v>
      </c>
      <c r="E190">
        <v>1</v>
      </c>
      <c r="F190">
        <v>1</v>
      </c>
      <c r="G190">
        <v>1</v>
      </c>
      <c r="H190">
        <v>3</v>
      </c>
      <c r="I190" t="s">
        <v>74</v>
      </c>
      <c r="J190" t="s">
        <v>3</v>
      </c>
      <c r="K190" t="s">
        <v>177</v>
      </c>
      <c r="L190">
        <v>1371</v>
      </c>
      <c r="N190">
        <v>1013</v>
      </c>
      <c r="O190" t="s">
        <v>15</v>
      </c>
      <c r="P190" t="s">
        <v>15</v>
      </c>
      <c r="Q190">
        <v>1</v>
      </c>
      <c r="W190">
        <v>0</v>
      </c>
      <c r="X190">
        <v>143062644</v>
      </c>
      <c r="Y190">
        <v>0.33333299999999999</v>
      </c>
      <c r="AA190">
        <v>15600.04</v>
      </c>
      <c r="AB190">
        <v>0</v>
      </c>
      <c r="AC190">
        <v>0</v>
      </c>
      <c r="AD190">
        <v>0</v>
      </c>
      <c r="AE190">
        <v>2304.29</v>
      </c>
      <c r="AF190">
        <v>0</v>
      </c>
      <c r="AG190">
        <v>0</v>
      </c>
      <c r="AH190">
        <v>0</v>
      </c>
      <c r="AI190">
        <v>6.77</v>
      </c>
      <c r="AJ190">
        <v>1</v>
      </c>
      <c r="AK190">
        <v>1</v>
      </c>
      <c r="AL190">
        <v>1</v>
      </c>
      <c r="AN190">
        <v>0</v>
      </c>
      <c r="AO190">
        <v>0</v>
      </c>
      <c r="AP190">
        <v>0</v>
      </c>
      <c r="AQ190">
        <v>0</v>
      </c>
      <c r="AR190">
        <v>0</v>
      </c>
      <c r="AS190" t="s">
        <v>3</v>
      </c>
      <c r="AT190">
        <v>0.33333299999999999</v>
      </c>
      <c r="AU190" t="s">
        <v>3</v>
      </c>
      <c r="AV190">
        <v>0</v>
      </c>
      <c r="AW190">
        <v>1</v>
      </c>
      <c r="AX190">
        <v>-1</v>
      </c>
      <c r="AY190">
        <v>0</v>
      </c>
      <c r="AZ190">
        <v>0</v>
      </c>
      <c r="BA190" t="s">
        <v>3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Y190*Source!I56</f>
        <v>1.9999979999999999</v>
      </c>
      <c r="CY190">
        <f>AA190</f>
        <v>15600.04</v>
      </c>
      <c r="CZ190">
        <f>AE190</f>
        <v>2304.29</v>
      </c>
      <c r="DA190">
        <f>AI190</f>
        <v>6.77</v>
      </c>
      <c r="DB190">
        <f>ROUND(ROUND(AT190*CZ190,2),2)</f>
        <v>768.1</v>
      </c>
      <c r="DC190">
        <f>ROUND(ROUND(AT190*AG190,2),2)</f>
        <v>0</v>
      </c>
    </row>
    <row r="191" spans="1:107" x14ac:dyDescent="0.2">
      <c r="A191">
        <f>ROW(Source!A56)</f>
        <v>56</v>
      </c>
      <c r="B191">
        <v>39682553</v>
      </c>
      <c r="C191">
        <v>39682994</v>
      </c>
      <c r="D191">
        <v>0</v>
      </c>
      <c r="E191">
        <v>1</v>
      </c>
      <c r="F191">
        <v>1</v>
      </c>
      <c r="G191">
        <v>1</v>
      </c>
      <c r="H191">
        <v>3</v>
      </c>
      <c r="I191" t="s">
        <v>74</v>
      </c>
      <c r="J191" t="s">
        <v>3</v>
      </c>
      <c r="K191" t="s">
        <v>174</v>
      </c>
      <c r="L191">
        <v>1371</v>
      </c>
      <c r="N191">
        <v>1013</v>
      </c>
      <c r="O191" t="s">
        <v>15</v>
      </c>
      <c r="P191" t="s">
        <v>15</v>
      </c>
      <c r="Q191">
        <v>1</v>
      </c>
      <c r="W191">
        <v>0</v>
      </c>
      <c r="X191">
        <v>-368774596</v>
      </c>
      <c r="Y191">
        <v>0.33333299999999999</v>
      </c>
      <c r="AA191">
        <v>2128.89</v>
      </c>
      <c r="AB191">
        <v>0</v>
      </c>
      <c r="AC191">
        <v>0</v>
      </c>
      <c r="AD191">
        <v>0</v>
      </c>
      <c r="AE191">
        <v>314.45999999999998</v>
      </c>
      <c r="AF191">
        <v>0</v>
      </c>
      <c r="AG191">
        <v>0</v>
      </c>
      <c r="AH191">
        <v>0</v>
      </c>
      <c r="AI191">
        <v>6.77</v>
      </c>
      <c r="AJ191">
        <v>1</v>
      </c>
      <c r="AK191">
        <v>1</v>
      </c>
      <c r="AL191">
        <v>1</v>
      </c>
      <c r="AN191">
        <v>0</v>
      </c>
      <c r="AO191">
        <v>0</v>
      </c>
      <c r="AP191">
        <v>0</v>
      </c>
      <c r="AQ191">
        <v>0</v>
      </c>
      <c r="AR191">
        <v>0</v>
      </c>
      <c r="AS191" t="s">
        <v>3</v>
      </c>
      <c r="AT191">
        <v>0.33333299999999999</v>
      </c>
      <c r="AU191" t="s">
        <v>3</v>
      </c>
      <c r="AV191">
        <v>0</v>
      </c>
      <c r="AW191">
        <v>1</v>
      </c>
      <c r="AX191">
        <v>-1</v>
      </c>
      <c r="AY191">
        <v>0</v>
      </c>
      <c r="AZ191">
        <v>0</v>
      </c>
      <c r="BA191" t="s">
        <v>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Y191*Source!I56</f>
        <v>1.9999979999999999</v>
      </c>
      <c r="CY191">
        <f>AA191</f>
        <v>2128.89</v>
      </c>
      <c r="CZ191">
        <f>AE191</f>
        <v>314.45999999999998</v>
      </c>
      <c r="DA191">
        <f>AI191</f>
        <v>6.77</v>
      </c>
      <c r="DB191">
        <f>ROUND(ROUND(AT191*CZ191,2),2)</f>
        <v>104.82</v>
      </c>
      <c r="DC191">
        <f>ROUND(ROUND(AT191*AG191,2),2)</f>
        <v>0</v>
      </c>
    </row>
    <row r="192" spans="1:107" x14ac:dyDescent="0.2">
      <c r="A192">
        <f>ROW(Source!A56)</f>
        <v>56</v>
      </c>
      <c r="B192">
        <v>39682553</v>
      </c>
      <c r="C192">
        <v>39682994</v>
      </c>
      <c r="D192">
        <v>0</v>
      </c>
      <c r="E192">
        <v>1</v>
      </c>
      <c r="F192">
        <v>1</v>
      </c>
      <c r="G192">
        <v>1</v>
      </c>
      <c r="H192">
        <v>3</v>
      </c>
      <c r="I192" t="s">
        <v>74</v>
      </c>
      <c r="J192" t="s">
        <v>3</v>
      </c>
      <c r="K192" t="s">
        <v>171</v>
      </c>
      <c r="L192">
        <v>1371</v>
      </c>
      <c r="N192">
        <v>1013</v>
      </c>
      <c r="O192" t="s">
        <v>15</v>
      </c>
      <c r="P192" t="s">
        <v>15</v>
      </c>
      <c r="Q192">
        <v>1</v>
      </c>
      <c r="W192">
        <v>0</v>
      </c>
      <c r="X192">
        <v>-300039546</v>
      </c>
      <c r="Y192">
        <v>0.33333299999999999</v>
      </c>
      <c r="AA192">
        <v>4734.8</v>
      </c>
      <c r="AB192">
        <v>0</v>
      </c>
      <c r="AC192">
        <v>0</v>
      </c>
      <c r="AD192">
        <v>0</v>
      </c>
      <c r="AE192">
        <v>699.38</v>
      </c>
      <c r="AF192">
        <v>0</v>
      </c>
      <c r="AG192">
        <v>0</v>
      </c>
      <c r="AH192">
        <v>0</v>
      </c>
      <c r="AI192">
        <v>6.77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3</v>
      </c>
      <c r="AT192">
        <v>0.33333299999999999</v>
      </c>
      <c r="AU192" t="s">
        <v>3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Y192*Source!I56</f>
        <v>1.9999979999999999</v>
      </c>
      <c r="CY192">
        <f>AA192</f>
        <v>4734.8</v>
      </c>
      <c r="CZ192">
        <f>AE192</f>
        <v>699.38</v>
      </c>
      <c r="DA192">
        <f>AI192</f>
        <v>6.77</v>
      </c>
      <c r="DB192">
        <f>ROUND(ROUND(AT192*CZ192,2),2)</f>
        <v>233.13</v>
      </c>
      <c r="DC192">
        <f>ROUND(ROUND(AT192*AG192,2),2)</f>
        <v>0</v>
      </c>
    </row>
    <row r="193" spans="1:107" x14ac:dyDescent="0.2">
      <c r="A193">
        <f>ROW(Source!A60)</f>
        <v>60</v>
      </c>
      <c r="B193">
        <v>39682553</v>
      </c>
      <c r="C193">
        <v>39682821</v>
      </c>
      <c r="D193">
        <v>37080781</v>
      </c>
      <c r="E193">
        <v>1</v>
      </c>
      <c r="F193">
        <v>1</v>
      </c>
      <c r="G193">
        <v>1</v>
      </c>
      <c r="H193">
        <v>1</v>
      </c>
      <c r="I193" t="s">
        <v>423</v>
      </c>
      <c r="J193" t="s">
        <v>3</v>
      </c>
      <c r="K193" t="s">
        <v>424</v>
      </c>
      <c r="L193">
        <v>1191</v>
      </c>
      <c r="N193">
        <v>1013</v>
      </c>
      <c r="O193" t="s">
        <v>369</v>
      </c>
      <c r="P193" t="s">
        <v>369</v>
      </c>
      <c r="Q193">
        <v>1</v>
      </c>
      <c r="W193">
        <v>0</v>
      </c>
      <c r="X193">
        <v>912892513</v>
      </c>
      <c r="Y193">
        <v>79.285499999999999</v>
      </c>
      <c r="AA193">
        <v>0</v>
      </c>
      <c r="AB193">
        <v>0</v>
      </c>
      <c r="AC193">
        <v>0</v>
      </c>
      <c r="AD193">
        <v>67.16</v>
      </c>
      <c r="AE193">
        <v>0</v>
      </c>
      <c r="AF193">
        <v>0</v>
      </c>
      <c r="AG193">
        <v>0</v>
      </c>
      <c r="AH193">
        <v>9.92</v>
      </c>
      <c r="AI193">
        <v>1</v>
      </c>
      <c r="AJ193">
        <v>1</v>
      </c>
      <c r="AK193">
        <v>1</v>
      </c>
      <c r="AL193">
        <v>6.77</v>
      </c>
      <c r="AN193">
        <v>0</v>
      </c>
      <c r="AO193">
        <v>1</v>
      </c>
      <c r="AP193">
        <v>1</v>
      </c>
      <c r="AQ193">
        <v>0</v>
      </c>
      <c r="AR193">
        <v>0</v>
      </c>
      <c r="AS193" t="s">
        <v>3</v>
      </c>
      <c r="AT193">
        <v>58.73</v>
      </c>
      <c r="AU193" t="s">
        <v>49</v>
      </c>
      <c r="AV193">
        <v>1</v>
      </c>
      <c r="AW193">
        <v>2</v>
      </c>
      <c r="AX193">
        <v>39682822</v>
      </c>
      <c r="AY193">
        <v>1</v>
      </c>
      <c r="AZ193">
        <v>0</v>
      </c>
      <c r="BA193">
        <v>174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Y193*Source!I60</f>
        <v>38.057040000000001</v>
      </c>
      <c r="CY193">
        <f>AD193</f>
        <v>67.16</v>
      </c>
      <c r="CZ193">
        <f>AH193</f>
        <v>9.92</v>
      </c>
      <c r="DA193">
        <f>AL193</f>
        <v>6.77</v>
      </c>
      <c r="DB193">
        <f>ROUND((ROUND(AT193*CZ193,2)*1.35),2)</f>
        <v>786.51</v>
      </c>
      <c r="DC193">
        <f>ROUND((ROUND(AT193*AG193,2)*1.35),2)</f>
        <v>0</v>
      </c>
    </row>
    <row r="194" spans="1:107" x14ac:dyDescent="0.2">
      <c r="A194">
        <f>ROW(Source!A60)</f>
        <v>60</v>
      </c>
      <c r="B194">
        <v>39682553</v>
      </c>
      <c r="C194">
        <v>39682821</v>
      </c>
      <c r="D194">
        <v>37064876</v>
      </c>
      <c r="E194">
        <v>1</v>
      </c>
      <c r="F194">
        <v>1</v>
      </c>
      <c r="G194">
        <v>1</v>
      </c>
      <c r="H194">
        <v>1</v>
      </c>
      <c r="I194" t="s">
        <v>370</v>
      </c>
      <c r="J194" t="s">
        <v>3</v>
      </c>
      <c r="K194" t="s">
        <v>371</v>
      </c>
      <c r="L194">
        <v>1191</v>
      </c>
      <c r="N194">
        <v>1013</v>
      </c>
      <c r="O194" t="s">
        <v>369</v>
      </c>
      <c r="P194" t="s">
        <v>369</v>
      </c>
      <c r="Q194">
        <v>1</v>
      </c>
      <c r="W194">
        <v>0</v>
      </c>
      <c r="X194">
        <v>-1417349443</v>
      </c>
      <c r="Y194">
        <v>0.16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6.77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0.16</v>
      </c>
      <c r="AU194" t="s">
        <v>3</v>
      </c>
      <c r="AV194">
        <v>2</v>
      </c>
      <c r="AW194">
        <v>2</v>
      </c>
      <c r="AX194">
        <v>39682823</v>
      </c>
      <c r="AY194">
        <v>1</v>
      </c>
      <c r="AZ194">
        <v>2048</v>
      </c>
      <c r="BA194">
        <v>175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Y194*Source!I60</f>
        <v>7.6799999999999993E-2</v>
      </c>
      <c r="CY194">
        <f>AD194</f>
        <v>0</v>
      </c>
      <c r="CZ194">
        <f>AH194</f>
        <v>0</v>
      </c>
      <c r="DA194">
        <f>AL194</f>
        <v>1</v>
      </c>
      <c r="DB194">
        <f>ROUND(ROUND(AT194*CZ194,2),2)</f>
        <v>0</v>
      </c>
      <c r="DC194">
        <f>ROUND(ROUND(AT194*AG194,2),2)</f>
        <v>0</v>
      </c>
    </row>
    <row r="195" spans="1:107" x14ac:dyDescent="0.2">
      <c r="A195">
        <f>ROW(Source!A60)</f>
        <v>60</v>
      </c>
      <c r="B195">
        <v>39682553</v>
      </c>
      <c r="C195">
        <v>39682821</v>
      </c>
      <c r="D195">
        <v>36882159</v>
      </c>
      <c r="E195">
        <v>1</v>
      </c>
      <c r="F195">
        <v>1</v>
      </c>
      <c r="G195">
        <v>1</v>
      </c>
      <c r="H195">
        <v>2</v>
      </c>
      <c r="I195" t="s">
        <v>372</v>
      </c>
      <c r="J195" t="s">
        <v>373</v>
      </c>
      <c r="K195" t="s">
        <v>374</v>
      </c>
      <c r="L195">
        <v>1368</v>
      </c>
      <c r="N195">
        <v>1011</v>
      </c>
      <c r="O195" t="s">
        <v>375</v>
      </c>
      <c r="P195" t="s">
        <v>375</v>
      </c>
      <c r="Q195">
        <v>1</v>
      </c>
      <c r="W195">
        <v>0</v>
      </c>
      <c r="X195">
        <v>-1718674368</v>
      </c>
      <c r="Y195">
        <v>0.10800000000000001</v>
      </c>
      <c r="AA195">
        <v>0</v>
      </c>
      <c r="AB195">
        <v>758.17</v>
      </c>
      <c r="AC195">
        <v>13.5</v>
      </c>
      <c r="AD195">
        <v>0</v>
      </c>
      <c r="AE195">
        <v>0</v>
      </c>
      <c r="AF195">
        <v>111.99</v>
      </c>
      <c r="AG195">
        <v>13.5</v>
      </c>
      <c r="AH195">
        <v>0</v>
      </c>
      <c r="AI195">
        <v>1</v>
      </c>
      <c r="AJ195">
        <v>6.77</v>
      </c>
      <c r="AK195">
        <v>1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S195" t="s">
        <v>3</v>
      </c>
      <c r="AT195">
        <v>0.08</v>
      </c>
      <c r="AU195" t="s">
        <v>49</v>
      </c>
      <c r="AV195">
        <v>0</v>
      </c>
      <c r="AW195">
        <v>2</v>
      </c>
      <c r="AX195">
        <v>39682824</v>
      </c>
      <c r="AY195">
        <v>1</v>
      </c>
      <c r="AZ195">
        <v>0</v>
      </c>
      <c r="BA195">
        <v>176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Y195*Source!I60</f>
        <v>5.1840000000000004E-2</v>
      </c>
      <c r="CY195">
        <f>AB195</f>
        <v>758.17</v>
      </c>
      <c r="CZ195">
        <f>AF195</f>
        <v>111.99</v>
      </c>
      <c r="DA195">
        <f>AJ195</f>
        <v>6.77</v>
      </c>
      <c r="DB195">
        <f>ROUND((ROUND(AT195*CZ195,2)*1.35),2)</f>
        <v>12.1</v>
      </c>
      <c r="DC195">
        <f>ROUND((ROUND(AT195*AG195,2)*1.35),2)</f>
        <v>1.46</v>
      </c>
    </row>
    <row r="196" spans="1:107" x14ac:dyDescent="0.2">
      <c r="A196">
        <f>ROW(Source!A60)</f>
        <v>60</v>
      </c>
      <c r="B196">
        <v>39682553</v>
      </c>
      <c r="C196">
        <v>39682821</v>
      </c>
      <c r="D196">
        <v>36883554</v>
      </c>
      <c r="E196">
        <v>1</v>
      </c>
      <c r="F196">
        <v>1</v>
      </c>
      <c r="G196">
        <v>1</v>
      </c>
      <c r="H196">
        <v>2</v>
      </c>
      <c r="I196" t="s">
        <v>376</v>
      </c>
      <c r="J196" t="s">
        <v>377</v>
      </c>
      <c r="K196" t="s">
        <v>378</v>
      </c>
      <c r="L196">
        <v>1368</v>
      </c>
      <c r="N196">
        <v>1011</v>
      </c>
      <c r="O196" t="s">
        <v>375</v>
      </c>
      <c r="P196" t="s">
        <v>375</v>
      </c>
      <c r="Q196">
        <v>1</v>
      </c>
      <c r="W196">
        <v>0</v>
      </c>
      <c r="X196">
        <v>1372534845</v>
      </c>
      <c r="Y196">
        <v>0.10800000000000001</v>
      </c>
      <c r="AA196">
        <v>0</v>
      </c>
      <c r="AB196">
        <v>444.86</v>
      </c>
      <c r="AC196">
        <v>11.6</v>
      </c>
      <c r="AD196">
        <v>0</v>
      </c>
      <c r="AE196">
        <v>0</v>
      </c>
      <c r="AF196">
        <v>65.709999999999994</v>
      </c>
      <c r="AG196">
        <v>11.6</v>
      </c>
      <c r="AH196">
        <v>0</v>
      </c>
      <c r="AI196">
        <v>1</v>
      </c>
      <c r="AJ196">
        <v>6.77</v>
      </c>
      <c r="AK196">
        <v>1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3</v>
      </c>
      <c r="AT196">
        <v>0.08</v>
      </c>
      <c r="AU196" t="s">
        <v>49</v>
      </c>
      <c r="AV196">
        <v>0</v>
      </c>
      <c r="AW196">
        <v>2</v>
      </c>
      <c r="AX196">
        <v>39682825</v>
      </c>
      <c r="AY196">
        <v>1</v>
      </c>
      <c r="AZ196">
        <v>0</v>
      </c>
      <c r="BA196">
        <v>177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Y196*Source!I60</f>
        <v>5.1840000000000004E-2</v>
      </c>
      <c r="CY196">
        <f>AB196</f>
        <v>444.86</v>
      </c>
      <c r="CZ196">
        <f>AF196</f>
        <v>65.709999999999994</v>
      </c>
      <c r="DA196">
        <f>AJ196</f>
        <v>6.77</v>
      </c>
      <c r="DB196">
        <f>ROUND((ROUND(AT196*CZ196,2)*1.35),2)</f>
        <v>7.1</v>
      </c>
      <c r="DC196">
        <f>ROUND((ROUND(AT196*AG196,2)*1.35),2)</f>
        <v>1.26</v>
      </c>
    </row>
    <row r="197" spans="1:107" x14ac:dyDescent="0.2">
      <c r="A197">
        <f>ROW(Source!A60)</f>
        <v>60</v>
      </c>
      <c r="B197">
        <v>39682553</v>
      </c>
      <c r="C197">
        <v>39682821</v>
      </c>
      <c r="D197">
        <v>36825981</v>
      </c>
      <c r="E197">
        <v>1</v>
      </c>
      <c r="F197">
        <v>1</v>
      </c>
      <c r="G197">
        <v>1</v>
      </c>
      <c r="H197">
        <v>3</v>
      </c>
      <c r="I197" t="s">
        <v>442</v>
      </c>
      <c r="J197" t="s">
        <v>443</v>
      </c>
      <c r="K197" t="s">
        <v>444</v>
      </c>
      <c r="L197">
        <v>1348</v>
      </c>
      <c r="N197">
        <v>1009</v>
      </c>
      <c r="O197" t="s">
        <v>122</v>
      </c>
      <c r="P197" t="s">
        <v>122</v>
      </c>
      <c r="Q197">
        <v>1000</v>
      </c>
      <c r="W197">
        <v>0</v>
      </c>
      <c r="X197">
        <v>-1598896989</v>
      </c>
      <c r="Y197">
        <v>9.5999999999999992E-3</v>
      </c>
      <c r="AA197">
        <v>33850</v>
      </c>
      <c r="AB197">
        <v>0</v>
      </c>
      <c r="AC197">
        <v>0</v>
      </c>
      <c r="AD197">
        <v>0</v>
      </c>
      <c r="AE197">
        <v>5000</v>
      </c>
      <c r="AF197">
        <v>0</v>
      </c>
      <c r="AG197">
        <v>0</v>
      </c>
      <c r="AH197">
        <v>0</v>
      </c>
      <c r="AI197">
        <v>6.77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9.5999999999999992E-3</v>
      </c>
      <c r="AU197" t="s">
        <v>3</v>
      </c>
      <c r="AV197">
        <v>0</v>
      </c>
      <c r="AW197">
        <v>2</v>
      </c>
      <c r="AX197">
        <v>39682826</v>
      </c>
      <c r="AY197">
        <v>1</v>
      </c>
      <c r="AZ197">
        <v>0</v>
      </c>
      <c r="BA197">
        <v>178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Y197*Source!I60</f>
        <v>4.6079999999999992E-3</v>
      </c>
      <c r="CY197">
        <f>AA197</f>
        <v>33850</v>
      </c>
      <c r="CZ197">
        <f>AE197</f>
        <v>5000</v>
      </c>
      <c r="DA197">
        <f>AI197</f>
        <v>6.77</v>
      </c>
      <c r="DB197">
        <f>ROUND(ROUND(AT197*CZ197,2),2)</f>
        <v>48</v>
      </c>
      <c r="DC197">
        <f>ROUND(ROUND(AT197*AG197,2),2)</f>
        <v>0</v>
      </c>
    </row>
    <row r="198" spans="1:107" x14ac:dyDescent="0.2">
      <c r="A198">
        <f>ROW(Source!A60)</f>
        <v>60</v>
      </c>
      <c r="B198">
        <v>39682553</v>
      </c>
      <c r="C198">
        <v>39682821</v>
      </c>
      <c r="D198">
        <v>36799065</v>
      </c>
      <c r="E198">
        <v>17</v>
      </c>
      <c r="F198">
        <v>1</v>
      </c>
      <c r="G198">
        <v>1</v>
      </c>
      <c r="H198">
        <v>3</v>
      </c>
      <c r="I198" t="s">
        <v>404</v>
      </c>
      <c r="J198" t="s">
        <v>3</v>
      </c>
      <c r="K198" t="s">
        <v>405</v>
      </c>
      <c r="L198">
        <v>1374</v>
      </c>
      <c r="N198">
        <v>1013</v>
      </c>
      <c r="O198" t="s">
        <v>406</v>
      </c>
      <c r="P198" t="s">
        <v>406</v>
      </c>
      <c r="Q198">
        <v>1</v>
      </c>
      <c r="W198">
        <v>0</v>
      </c>
      <c r="X198">
        <v>-1731369543</v>
      </c>
      <c r="Y198">
        <v>11.65</v>
      </c>
      <c r="AA198">
        <v>1</v>
      </c>
      <c r="AB198">
        <v>0</v>
      </c>
      <c r="AC198">
        <v>0</v>
      </c>
      <c r="AD198">
        <v>0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11.65</v>
      </c>
      <c r="AU198" t="s">
        <v>3</v>
      </c>
      <c r="AV198">
        <v>0</v>
      </c>
      <c r="AW198">
        <v>2</v>
      </c>
      <c r="AX198">
        <v>39682827</v>
      </c>
      <c r="AY198">
        <v>1</v>
      </c>
      <c r="AZ198">
        <v>0</v>
      </c>
      <c r="BA198">
        <v>179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Y198*Source!I60</f>
        <v>5.5919999999999996</v>
      </c>
      <c r="CY198">
        <f>AA198</f>
        <v>1</v>
      </c>
      <c r="CZ198">
        <f>AE198</f>
        <v>1</v>
      </c>
      <c r="DA198">
        <f>AI198</f>
        <v>1</v>
      </c>
      <c r="DB198">
        <f>ROUND(ROUND(AT198*CZ198,2),2)</f>
        <v>11.65</v>
      </c>
      <c r="DC198">
        <f>ROUND(ROUND(AT198*AG198,2),2)</f>
        <v>0</v>
      </c>
    </row>
    <row r="199" spans="1:107" x14ac:dyDescent="0.2">
      <c r="A199">
        <f>ROW(Source!A60)</f>
        <v>60</v>
      </c>
      <c r="B199">
        <v>39682553</v>
      </c>
      <c r="C199">
        <v>39682821</v>
      </c>
      <c r="D199">
        <v>0</v>
      </c>
      <c r="E199">
        <v>0</v>
      </c>
      <c r="F199">
        <v>1</v>
      </c>
      <c r="G199">
        <v>1</v>
      </c>
      <c r="H199">
        <v>3</v>
      </c>
      <c r="I199" t="s">
        <v>74</v>
      </c>
      <c r="J199" t="s">
        <v>3</v>
      </c>
      <c r="K199" t="s">
        <v>184</v>
      </c>
      <c r="L199">
        <v>1371</v>
      </c>
      <c r="N199">
        <v>1013</v>
      </c>
      <c r="O199" t="s">
        <v>15</v>
      </c>
      <c r="P199" t="s">
        <v>15</v>
      </c>
      <c r="Q199">
        <v>1</v>
      </c>
      <c r="W199">
        <v>0</v>
      </c>
      <c r="X199">
        <v>-1451347566</v>
      </c>
      <c r="Y199">
        <v>100</v>
      </c>
      <c r="AA199">
        <v>1101.68</v>
      </c>
      <c r="AB199">
        <v>0</v>
      </c>
      <c r="AC199">
        <v>0</v>
      </c>
      <c r="AD199">
        <v>0</v>
      </c>
      <c r="AE199">
        <v>162.72999999999999</v>
      </c>
      <c r="AF199">
        <v>0</v>
      </c>
      <c r="AG199">
        <v>0</v>
      </c>
      <c r="AH199">
        <v>0</v>
      </c>
      <c r="AI199">
        <v>6.77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3</v>
      </c>
      <c r="AT199">
        <v>100</v>
      </c>
      <c r="AU199" t="s">
        <v>3</v>
      </c>
      <c r="AV199">
        <v>0</v>
      </c>
      <c r="AW199">
        <v>1</v>
      </c>
      <c r="AX199">
        <v>-1</v>
      </c>
      <c r="AY199">
        <v>0</v>
      </c>
      <c r="AZ199">
        <v>0</v>
      </c>
      <c r="BA199" t="s">
        <v>3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Y199*Source!I60</f>
        <v>48</v>
      </c>
      <c r="CY199">
        <f>AA199</f>
        <v>1101.68</v>
      </c>
      <c r="CZ199">
        <f>AE199</f>
        <v>162.72999999999999</v>
      </c>
      <c r="DA199">
        <f>AI199</f>
        <v>6.77</v>
      </c>
      <c r="DB199">
        <f>ROUND(ROUND(AT199*CZ199,2),2)</f>
        <v>16273</v>
      </c>
      <c r="DC199">
        <f>ROUND(ROUND(AT199*AG199,2),2)</f>
        <v>0</v>
      </c>
    </row>
    <row r="200" spans="1:107" x14ac:dyDescent="0.2">
      <c r="A200">
        <f>ROW(Source!A62)</f>
        <v>62</v>
      </c>
      <c r="B200">
        <v>39682553</v>
      </c>
      <c r="C200">
        <v>39682831</v>
      </c>
      <c r="D200">
        <v>37071037</v>
      </c>
      <c r="E200">
        <v>1</v>
      </c>
      <c r="F200">
        <v>1</v>
      </c>
      <c r="G200">
        <v>1</v>
      </c>
      <c r="H200">
        <v>1</v>
      </c>
      <c r="I200" t="s">
        <v>479</v>
      </c>
      <c r="J200" t="s">
        <v>3</v>
      </c>
      <c r="K200" t="s">
        <v>480</v>
      </c>
      <c r="L200">
        <v>1191</v>
      </c>
      <c r="N200">
        <v>1013</v>
      </c>
      <c r="O200" t="s">
        <v>369</v>
      </c>
      <c r="P200" t="s">
        <v>369</v>
      </c>
      <c r="Q200">
        <v>1</v>
      </c>
      <c r="W200">
        <v>0</v>
      </c>
      <c r="X200">
        <v>1069510174</v>
      </c>
      <c r="Y200">
        <v>19.075500000000002</v>
      </c>
      <c r="AA200">
        <v>0</v>
      </c>
      <c r="AB200">
        <v>0</v>
      </c>
      <c r="AC200">
        <v>0</v>
      </c>
      <c r="AD200">
        <v>65.13</v>
      </c>
      <c r="AE200">
        <v>0</v>
      </c>
      <c r="AF200">
        <v>0</v>
      </c>
      <c r="AG200">
        <v>0</v>
      </c>
      <c r="AH200">
        <v>9.6199999999999992</v>
      </c>
      <c r="AI200">
        <v>1</v>
      </c>
      <c r="AJ200">
        <v>1</v>
      </c>
      <c r="AK200">
        <v>1</v>
      </c>
      <c r="AL200">
        <v>6.77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3</v>
      </c>
      <c r="AT200">
        <v>14.13</v>
      </c>
      <c r="AU200" t="s">
        <v>49</v>
      </c>
      <c r="AV200">
        <v>1</v>
      </c>
      <c r="AW200">
        <v>2</v>
      </c>
      <c r="AX200">
        <v>39682832</v>
      </c>
      <c r="AY200">
        <v>1</v>
      </c>
      <c r="AZ200">
        <v>0</v>
      </c>
      <c r="BA200">
        <v>180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Y200*Source!I62</f>
        <v>161.18797499999999</v>
      </c>
      <c r="CY200">
        <f>AD200</f>
        <v>65.13</v>
      </c>
      <c r="CZ200">
        <f>AH200</f>
        <v>9.6199999999999992</v>
      </c>
      <c r="DA200">
        <f>AL200</f>
        <v>6.77</v>
      </c>
      <c r="DB200">
        <f>ROUND((ROUND(AT200*CZ200,2)*1.35),2)</f>
        <v>183.51</v>
      </c>
      <c r="DC200">
        <f>ROUND((ROUND(AT200*AG200,2)*1.35),2)</f>
        <v>0</v>
      </c>
    </row>
    <row r="201" spans="1:107" x14ac:dyDescent="0.2">
      <c r="A201">
        <f>ROW(Source!A62)</f>
        <v>62</v>
      </c>
      <c r="B201">
        <v>39682553</v>
      </c>
      <c r="C201">
        <v>39682831</v>
      </c>
      <c r="D201">
        <v>37064876</v>
      </c>
      <c r="E201">
        <v>1</v>
      </c>
      <c r="F201">
        <v>1</v>
      </c>
      <c r="G201">
        <v>1</v>
      </c>
      <c r="H201">
        <v>1</v>
      </c>
      <c r="I201" t="s">
        <v>370</v>
      </c>
      <c r="J201" t="s">
        <v>3</v>
      </c>
      <c r="K201" t="s">
        <v>371</v>
      </c>
      <c r="L201">
        <v>1191</v>
      </c>
      <c r="N201">
        <v>1013</v>
      </c>
      <c r="O201" t="s">
        <v>369</v>
      </c>
      <c r="P201" t="s">
        <v>369</v>
      </c>
      <c r="Q201">
        <v>1</v>
      </c>
      <c r="W201">
        <v>0</v>
      </c>
      <c r="X201">
        <v>-1417349443</v>
      </c>
      <c r="Y201">
        <v>0.4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6.77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0.4</v>
      </c>
      <c r="AU201" t="s">
        <v>3</v>
      </c>
      <c r="AV201">
        <v>2</v>
      </c>
      <c r="AW201">
        <v>2</v>
      </c>
      <c r="AX201">
        <v>39682833</v>
      </c>
      <c r="AY201">
        <v>1</v>
      </c>
      <c r="AZ201">
        <v>2048</v>
      </c>
      <c r="BA201">
        <v>181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Y201*Source!I62</f>
        <v>3.38</v>
      </c>
      <c r="CY201">
        <f>AD201</f>
        <v>0</v>
      </c>
      <c r="CZ201">
        <f>AH201</f>
        <v>0</v>
      </c>
      <c r="DA201">
        <f>AL201</f>
        <v>1</v>
      </c>
      <c r="DB201">
        <f>ROUND(ROUND(AT201*CZ201,2),2)</f>
        <v>0</v>
      </c>
      <c r="DC201">
        <f>ROUND(ROUND(AT201*AG201,2),2)</f>
        <v>0</v>
      </c>
    </row>
    <row r="202" spans="1:107" x14ac:dyDescent="0.2">
      <c r="A202">
        <f>ROW(Source!A62)</f>
        <v>62</v>
      </c>
      <c r="B202">
        <v>39682553</v>
      </c>
      <c r="C202">
        <v>39682831</v>
      </c>
      <c r="D202">
        <v>36882159</v>
      </c>
      <c r="E202">
        <v>1</v>
      </c>
      <c r="F202">
        <v>1</v>
      </c>
      <c r="G202">
        <v>1</v>
      </c>
      <c r="H202">
        <v>2</v>
      </c>
      <c r="I202" t="s">
        <v>372</v>
      </c>
      <c r="J202" t="s">
        <v>373</v>
      </c>
      <c r="K202" t="s">
        <v>374</v>
      </c>
      <c r="L202">
        <v>1368</v>
      </c>
      <c r="N202">
        <v>1011</v>
      </c>
      <c r="O202" t="s">
        <v>375</v>
      </c>
      <c r="P202" t="s">
        <v>375</v>
      </c>
      <c r="Q202">
        <v>1</v>
      </c>
      <c r="W202">
        <v>0</v>
      </c>
      <c r="X202">
        <v>-1718674368</v>
      </c>
      <c r="Y202">
        <v>0.27</v>
      </c>
      <c r="AA202">
        <v>0</v>
      </c>
      <c r="AB202">
        <v>758.17</v>
      </c>
      <c r="AC202">
        <v>13.5</v>
      </c>
      <c r="AD202">
        <v>0</v>
      </c>
      <c r="AE202">
        <v>0</v>
      </c>
      <c r="AF202">
        <v>111.99</v>
      </c>
      <c r="AG202">
        <v>13.5</v>
      </c>
      <c r="AH202">
        <v>0</v>
      </c>
      <c r="AI202">
        <v>1</v>
      </c>
      <c r="AJ202">
        <v>6.77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S202" t="s">
        <v>3</v>
      </c>
      <c r="AT202">
        <v>0.2</v>
      </c>
      <c r="AU202" t="s">
        <v>49</v>
      </c>
      <c r="AV202">
        <v>0</v>
      </c>
      <c r="AW202">
        <v>2</v>
      </c>
      <c r="AX202">
        <v>39682834</v>
      </c>
      <c r="AY202">
        <v>1</v>
      </c>
      <c r="AZ202">
        <v>0</v>
      </c>
      <c r="BA202">
        <v>182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Y202*Source!I62</f>
        <v>2.2814999999999999</v>
      </c>
      <c r="CY202">
        <f>AB202</f>
        <v>758.17</v>
      </c>
      <c r="CZ202">
        <f>AF202</f>
        <v>111.99</v>
      </c>
      <c r="DA202">
        <f>AJ202</f>
        <v>6.77</v>
      </c>
      <c r="DB202">
        <f>ROUND((ROUND(AT202*CZ202,2)*1.35),2)</f>
        <v>30.24</v>
      </c>
      <c r="DC202">
        <f>ROUND((ROUND(AT202*AG202,2)*1.35),2)</f>
        <v>3.65</v>
      </c>
    </row>
    <row r="203" spans="1:107" x14ac:dyDescent="0.2">
      <c r="A203">
        <f>ROW(Source!A62)</f>
        <v>62</v>
      </c>
      <c r="B203">
        <v>39682553</v>
      </c>
      <c r="C203">
        <v>39682831</v>
      </c>
      <c r="D203">
        <v>36882292</v>
      </c>
      <c r="E203">
        <v>1</v>
      </c>
      <c r="F203">
        <v>1</v>
      </c>
      <c r="G203">
        <v>1</v>
      </c>
      <c r="H203">
        <v>2</v>
      </c>
      <c r="I203" t="s">
        <v>488</v>
      </c>
      <c r="J203" t="s">
        <v>489</v>
      </c>
      <c r="K203" t="s">
        <v>490</v>
      </c>
      <c r="L203">
        <v>1368</v>
      </c>
      <c r="N203">
        <v>1011</v>
      </c>
      <c r="O203" t="s">
        <v>375</v>
      </c>
      <c r="P203" t="s">
        <v>375</v>
      </c>
      <c r="Q203">
        <v>1</v>
      </c>
      <c r="W203">
        <v>0</v>
      </c>
      <c r="X203">
        <v>-1692889495</v>
      </c>
      <c r="Y203">
        <v>4.5090000000000003</v>
      </c>
      <c r="AA203">
        <v>0</v>
      </c>
      <c r="AB203">
        <v>6.09</v>
      </c>
      <c r="AC203">
        <v>0</v>
      </c>
      <c r="AD203">
        <v>0</v>
      </c>
      <c r="AE203">
        <v>0</v>
      </c>
      <c r="AF203">
        <v>0.9</v>
      </c>
      <c r="AG203">
        <v>0</v>
      </c>
      <c r="AH203">
        <v>0</v>
      </c>
      <c r="AI203">
        <v>1</v>
      </c>
      <c r="AJ203">
        <v>6.77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3.34</v>
      </c>
      <c r="AU203" t="s">
        <v>49</v>
      </c>
      <c r="AV203">
        <v>0</v>
      </c>
      <c r="AW203">
        <v>2</v>
      </c>
      <c r="AX203">
        <v>39682835</v>
      </c>
      <c r="AY203">
        <v>1</v>
      </c>
      <c r="AZ203">
        <v>0</v>
      </c>
      <c r="BA203">
        <v>183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Y203*Source!I62</f>
        <v>38.101050000000001</v>
      </c>
      <c r="CY203">
        <f>AB203</f>
        <v>6.09</v>
      </c>
      <c r="CZ203">
        <f>AF203</f>
        <v>0.9</v>
      </c>
      <c r="DA203">
        <f>AJ203</f>
        <v>6.77</v>
      </c>
      <c r="DB203">
        <f>ROUND((ROUND(AT203*CZ203,2)*1.35),2)</f>
        <v>4.0599999999999996</v>
      </c>
      <c r="DC203">
        <f>ROUND((ROUND(AT203*AG203,2)*1.35),2)</f>
        <v>0</v>
      </c>
    </row>
    <row r="204" spans="1:107" x14ac:dyDescent="0.2">
      <c r="A204">
        <f>ROW(Source!A62)</f>
        <v>62</v>
      </c>
      <c r="B204">
        <v>39682553</v>
      </c>
      <c r="C204">
        <v>39682831</v>
      </c>
      <c r="D204">
        <v>36882357</v>
      </c>
      <c r="E204">
        <v>1</v>
      </c>
      <c r="F204">
        <v>1</v>
      </c>
      <c r="G204">
        <v>1</v>
      </c>
      <c r="H204">
        <v>2</v>
      </c>
      <c r="I204" t="s">
        <v>491</v>
      </c>
      <c r="J204" t="s">
        <v>492</v>
      </c>
      <c r="K204" t="s">
        <v>493</v>
      </c>
      <c r="L204">
        <v>1368</v>
      </c>
      <c r="N204">
        <v>1011</v>
      </c>
      <c r="O204" t="s">
        <v>375</v>
      </c>
      <c r="P204" t="s">
        <v>375</v>
      </c>
      <c r="Q204">
        <v>1</v>
      </c>
      <c r="W204">
        <v>0</v>
      </c>
      <c r="X204">
        <v>941837819</v>
      </c>
      <c r="Y204">
        <v>4.5090000000000003</v>
      </c>
      <c r="AA204">
        <v>0</v>
      </c>
      <c r="AB204">
        <v>22.21</v>
      </c>
      <c r="AC204">
        <v>0</v>
      </c>
      <c r="AD204">
        <v>0</v>
      </c>
      <c r="AE204">
        <v>0</v>
      </c>
      <c r="AF204">
        <v>3.28</v>
      </c>
      <c r="AG204">
        <v>0</v>
      </c>
      <c r="AH204">
        <v>0</v>
      </c>
      <c r="AI204">
        <v>1</v>
      </c>
      <c r="AJ204">
        <v>6.77</v>
      </c>
      <c r="AK204">
        <v>1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S204" t="s">
        <v>3</v>
      </c>
      <c r="AT204">
        <v>3.34</v>
      </c>
      <c r="AU204" t="s">
        <v>49</v>
      </c>
      <c r="AV204">
        <v>0</v>
      </c>
      <c r="AW204">
        <v>2</v>
      </c>
      <c r="AX204">
        <v>39682836</v>
      </c>
      <c r="AY204">
        <v>1</v>
      </c>
      <c r="AZ204">
        <v>0</v>
      </c>
      <c r="BA204">
        <v>184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Y204*Source!I62</f>
        <v>38.101050000000001</v>
      </c>
      <c r="CY204">
        <f>AB204</f>
        <v>22.21</v>
      </c>
      <c r="CZ204">
        <f>AF204</f>
        <v>3.28</v>
      </c>
      <c r="DA204">
        <f>AJ204</f>
        <v>6.77</v>
      </c>
      <c r="DB204">
        <f>ROUND((ROUND(AT204*CZ204,2)*1.35),2)</f>
        <v>14.8</v>
      </c>
      <c r="DC204">
        <f>ROUND((ROUND(AT204*AG204,2)*1.35),2)</f>
        <v>0</v>
      </c>
    </row>
    <row r="205" spans="1:107" x14ac:dyDescent="0.2">
      <c r="A205">
        <f>ROW(Source!A62)</f>
        <v>62</v>
      </c>
      <c r="B205">
        <v>39682553</v>
      </c>
      <c r="C205">
        <v>39682831</v>
      </c>
      <c r="D205">
        <v>36883554</v>
      </c>
      <c r="E205">
        <v>1</v>
      </c>
      <c r="F205">
        <v>1</v>
      </c>
      <c r="G205">
        <v>1</v>
      </c>
      <c r="H205">
        <v>2</v>
      </c>
      <c r="I205" t="s">
        <v>376</v>
      </c>
      <c r="J205" t="s">
        <v>377</v>
      </c>
      <c r="K205" t="s">
        <v>378</v>
      </c>
      <c r="L205">
        <v>1368</v>
      </c>
      <c r="N205">
        <v>1011</v>
      </c>
      <c r="O205" t="s">
        <v>375</v>
      </c>
      <c r="P205" t="s">
        <v>375</v>
      </c>
      <c r="Q205">
        <v>1</v>
      </c>
      <c r="W205">
        <v>0</v>
      </c>
      <c r="X205">
        <v>1372534845</v>
      </c>
      <c r="Y205">
        <v>0.27</v>
      </c>
      <c r="AA205">
        <v>0</v>
      </c>
      <c r="AB205">
        <v>444.86</v>
      </c>
      <c r="AC205">
        <v>11.6</v>
      </c>
      <c r="AD205">
        <v>0</v>
      </c>
      <c r="AE205">
        <v>0</v>
      </c>
      <c r="AF205">
        <v>65.709999999999994</v>
      </c>
      <c r="AG205">
        <v>11.6</v>
      </c>
      <c r="AH205">
        <v>0</v>
      </c>
      <c r="AI205">
        <v>1</v>
      </c>
      <c r="AJ205">
        <v>6.77</v>
      </c>
      <c r="AK205">
        <v>1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0.2</v>
      </c>
      <c r="AU205" t="s">
        <v>49</v>
      </c>
      <c r="AV205">
        <v>0</v>
      </c>
      <c r="AW205">
        <v>2</v>
      </c>
      <c r="AX205">
        <v>39682837</v>
      </c>
      <c r="AY205">
        <v>1</v>
      </c>
      <c r="AZ205">
        <v>0</v>
      </c>
      <c r="BA205">
        <v>185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Y205*Source!I62</f>
        <v>2.2814999999999999</v>
      </c>
      <c r="CY205">
        <f>AB205</f>
        <v>444.86</v>
      </c>
      <c r="CZ205">
        <f>AF205</f>
        <v>65.709999999999994</v>
      </c>
      <c r="DA205">
        <f>AJ205</f>
        <v>6.77</v>
      </c>
      <c r="DB205">
        <f>ROUND((ROUND(AT205*CZ205,2)*1.35),2)</f>
        <v>17.739999999999998</v>
      </c>
      <c r="DC205">
        <f>ROUND((ROUND(AT205*AG205,2)*1.35),2)</f>
        <v>3.13</v>
      </c>
    </row>
    <row r="206" spans="1:107" x14ac:dyDescent="0.2">
      <c r="A206">
        <f>ROW(Source!A62)</f>
        <v>62</v>
      </c>
      <c r="B206">
        <v>39682553</v>
      </c>
      <c r="C206">
        <v>39682831</v>
      </c>
      <c r="D206">
        <v>36802106</v>
      </c>
      <c r="E206">
        <v>1</v>
      </c>
      <c r="F206">
        <v>1</v>
      </c>
      <c r="G206">
        <v>1</v>
      </c>
      <c r="H206">
        <v>3</v>
      </c>
      <c r="I206" t="s">
        <v>456</v>
      </c>
      <c r="J206" t="s">
        <v>457</v>
      </c>
      <c r="K206" t="s">
        <v>458</v>
      </c>
      <c r="L206">
        <v>1308</v>
      </c>
      <c r="N206">
        <v>1003</v>
      </c>
      <c r="O206" t="s">
        <v>70</v>
      </c>
      <c r="P206" t="s">
        <v>70</v>
      </c>
      <c r="Q206">
        <v>100</v>
      </c>
      <c r="W206">
        <v>0</v>
      </c>
      <c r="X206">
        <v>568244124</v>
      </c>
      <c r="Y206">
        <v>2.4500000000000001E-2</v>
      </c>
      <c r="AA206">
        <v>812.4</v>
      </c>
      <c r="AB206">
        <v>0</v>
      </c>
      <c r="AC206">
        <v>0</v>
      </c>
      <c r="AD206">
        <v>0</v>
      </c>
      <c r="AE206">
        <v>120</v>
      </c>
      <c r="AF206">
        <v>0</v>
      </c>
      <c r="AG206">
        <v>0</v>
      </c>
      <c r="AH206">
        <v>0</v>
      </c>
      <c r="AI206">
        <v>6.77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2.4500000000000001E-2</v>
      </c>
      <c r="AU206" t="s">
        <v>3</v>
      </c>
      <c r="AV206">
        <v>0</v>
      </c>
      <c r="AW206">
        <v>2</v>
      </c>
      <c r="AX206">
        <v>39682838</v>
      </c>
      <c r="AY206">
        <v>1</v>
      </c>
      <c r="AZ206">
        <v>0</v>
      </c>
      <c r="BA206">
        <v>186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Y206*Source!I62</f>
        <v>0.20702499999999999</v>
      </c>
      <c r="CY206">
        <f t="shared" ref="CY206:CY212" si="53">AA206</f>
        <v>812.4</v>
      </c>
      <c r="CZ206">
        <f t="shared" ref="CZ206:CZ212" si="54">AE206</f>
        <v>120</v>
      </c>
      <c r="DA206">
        <f t="shared" ref="DA206:DA212" si="55">AI206</f>
        <v>6.77</v>
      </c>
      <c r="DB206">
        <f t="shared" ref="DB206:DB212" si="56">ROUND(ROUND(AT206*CZ206,2),2)</f>
        <v>2.94</v>
      </c>
      <c r="DC206">
        <f t="shared" ref="DC206:DC212" si="57">ROUND(ROUND(AT206*AG206,2),2)</f>
        <v>0</v>
      </c>
    </row>
    <row r="207" spans="1:107" x14ac:dyDescent="0.2">
      <c r="A207">
        <f>ROW(Source!A62)</f>
        <v>62</v>
      </c>
      <c r="B207">
        <v>39682553</v>
      </c>
      <c r="C207">
        <v>39682831</v>
      </c>
      <c r="D207">
        <v>36804944</v>
      </c>
      <c r="E207">
        <v>1</v>
      </c>
      <c r="F207">
        <v>1</v>
      </c>
      <c r="G207">
        <v>1</v>
      </c>
      <c r="H207">
        <v>3</v>
      </c>
      <c r="I207" t="s">
        <v>494</v>
      </c>
      <c r="J207" t="s">
        <v>495</v>
      </c>
      <c r="K207" t="s">
        <v>496</v>
      </c>
      <c r="L207">
        <v>1348</v>
      </c>
      <c r="N207">
        <v>1009</v>
      </c>
      <c r="O207" t="s">
        <v>122</v>
      </c>
      <c r="P207" t="s">
        <v>122</v>
      </c>
      <c r="Q207">
        <v>1000</v>
      </c>
      <c r="W207">
        <v>0</v>
      </c>
      <c r="X207">
        <v>-1755229539</v>
      </c>
      <c r="Y207">
        <v>6.2E-4</v>
      </c>
      <c r="AA207">
        <v>84151.1</v>
      </c>
      <c r="AB207">
        <v>0</v>
      </c>
      <c r="AC207">
        <v>0</v>
      </c>
      <c r="AD207">
        <v>0</v>
      </c>
      <c r="AE207">
        <v>12430</v>
      </c>
      <c r="AF207">
        <v>0</v>
      </c>
      <c r="AG207">
        <v>0</v>
      </c>
      <c r="AH207">
        <v>0</v>
      </c>
      <c r="AI207">
        <v>6.77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6.2E-4</v>
      </c>
      <c r="AU207" t="s">
        <v>3</v>
      </c>
      <c r="AV207">
        <v>0</v>
      </c>
      <c r="AW207">
        <v>2</v>
      </c>
      <c r="AX207">
        <v>39682839</v>
      </c>
      <c r="AY207">
        <v>1</v>
      </c>
      <c r="AZ207">
        <v>0</v>
      </c>
      <c r="BA207">
        <v>187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Y207*Source!I62</f>
        <v>5.2389999999999997E-3</v>
      </c>
      <c r="CY207">
        <f t="shared" si="53"/>
        <v>84151.1</v>
      </c>
      <c r="CZ207">
        <f t="shared" si="54"/>
        <v>12430</v>
      </c>
      <c r="DA207">
        <f t="shared" si="55"/>
        <v>6.77</v>
      </c>
      <c r="DB207">
        <f t="shared" si="56"/>
        <v>7.71</v>
      </c>
      <c r="DC207">
        <f t="shared" si="57"/>
        <v>0</v>
      </c>
    </row>
    <row r="208" spans="1:107" x14ac:dyDescent="0.2">
      <c r="A208">
        <f>ROW(Source!A62)</f>
        <v>62</v>
      </c>
      <c r="B208">
        <v>39682553</v>
      </c>
      <c r="C208">
        <v>39682831</v>
      </c>
      <c r="D208">
        <v>36829535</v>
      </c>
      <c r="E208">
        <v>1</v>
      </c>
      <c r="F208">
        <v>1</v>
      </c>
      <c r="G208">
        <v>1</v>
      </c>
      <c r="H208">
        <v>3</v>
      </c>
      <c r="I208" t="s">
        <v>465</v>
      </c>
      <c r="J208" t="s">
        <v>466</v>
      </c>
      <c r="K208" t="s">
        <v>467</v>
      </c>
      <c r="L208">
        <v>1346</v>
      </c>
      <c r="N208">
        <v>1009</v>
      </c>
      <c r="O208" t="s">
        <v>385</v>
      </c>
      <c r="P208" t="s">
        <v>385</v>
      </c>
      <c r="Q208">
        <v>1</v>
      </c>
      <c r="W208">
        <v>0</v>
      </c>
      <c r="X208">
        <v>1391681712</v>
      </c>
      <c r="Y208">
        <v>0.25</v>
      </c>
      <c r="AA208">
        <v>460.7</v>
      </c>
      <c r="AB208">
        <v>0</v>
      </c>
      <c r="AC208">
        <v>0</v>
      </c>
      <c r="AD208">
        <v>0</v>
      </c>
      <c r="AE208">
        <v>68.05</v>
      </c>
      <c r="AF208">
        <v>0</v>
      </c>
      <c r="AG208">
        <v>0</v>
      </c>
      <c r="AH208">
        <v>0</v>
      </c>
      <c r="AI208">
        <v>6.77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0.25</v>
      </c>
      <c r="AU208" t="s">
        <v>3</v>
      </c>
      <c r="AV208">
        <v>0</v>
      </c>
      <c r="AW208">
        <v>2</v>
      </c>
      <c r="AX208">
        <v>39682840</v>
      </c>
      <c r="AY208">
        <v>1</v>
      </c>
      <c r="AZ208">
        <v>0</v>
      </c>
      <c r="BA208">
        <v>188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Y208*Source!I62</f>
        <v>2.1124999999999998</v>
      </c>
      <c r="CY208">
        <f t="shared" si="53"/>
        <v>460.7</v>
      </c>
      <c r="CZ208">
        <f t="shared" si="54"/>
        <v>68.05</v>
      </c>
      <c r="DA208">
        <f t="shared" si="55"/>
        <v>6.77</v>
      </c>
      <c r="DB208">
        <f t="shared" si="56"/>
        <v>17.010000000000002</v>
      </c>
      <c r="DC208">
        <f t="shared" si="57"/>
        <v>0</v>
      </c>
    </row>
    <row r="209" spans="1:107" x14ac:dyDescent="0.2">
      <c r="A209">
        <f>ROW(Source!A62)</f>
        <v>62</v>
      </c>
      <c r="B209">
        <v>39682553</v>
      </c>
      <c r="C209">
        <v>39682831</v>
      </c>
      <c r="D209">
        <v>36838354</v>
      </c>
      <c r="E209">
        <v>1</v>
      </c>
      <c r="F209">
        <v>1</v>
      </c>
      <c r="G209">
        <v>1</v>
      </c>
      <c r="H209">
        <v>3</v>
      </c>
      <c r="I209" t="s">
        <v>497</v>
      </c>
      <c r="J209" t="s">
        <v>498</v>
      </c>
      <c r="K209" t="s">
        <v>499</v>
      </c>
      <c r="L209">
        <v>1348</v>
      </c>
      <c r="N209">
        <v>1009</v>
      </c>
      <c r="O209" t="s">
        <v>122</v>
      </c>
      <c r="P209" t="s">
        <v>122</v>
      </c>
      <c r="Q209">
        <v>1000</v>
      </c>
      <c r="W209">
        <v>0</v>
      </c>
      <c r="X209">
        <v>-108263514</v>
      </c>
      <c r="Y209">
        <v>7.2000000000000005E-4</v>
      </c>
      <c r="AA209">
        <v>52988.11</v>
      </c>
      <c r="AB209">
        <v>0</v>
      </c>
      <c r="AC209">
        <v>0</v>
      </c>
      <c r="AD209">
        <v>0</v>
      </c>
      <c r="AE209">
        <v>7826.9</v>
      </c>
      <c r="AF209">
        <v>0</v>
      </c>
      <c r="AG209">
        <v>0</v>
      </c>
      <c r="AH209">
        <v>0</v>
      </c>
      <c r="AI209">
        <v>6.77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7.2000000000000005E-4</v>
      </c>
      <c r="AU209" t="s">
        <v>3</v>
      </c>
      <c r="AV209">
        <v>0</v>
      </c>
      <c r="AW209">
        <v>2</v>
      </c>
      <c r="AX209">
        <v>39682841</v>
      </c>
      <c r="AY209">
        <v>1</v>
      </c>
      <c r="AZ209">
        <v>0</v>
      </c>
      <c r="BA209">
        <v>189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Y209*Source!I62</f>
        <v>6.084E-3</v>
      </c>
      <c r="CY209">
        <f t="shared" si="53"/>
        <v>52988.11</v>
      </c>
      <c r="CZ209">
        <f t="shared" si="54"/>
        <v>7826.9</v>
      </c>
      <c r="DA209">
        <f t="shared" si="55"/>
        <v>6.77</v>
      </c>
      <c r="DB209">
        <f t="shared" si="56"/>
        <v>5.64</v>
      </c>
      <c r="DC209">
        <f t="shared" si="57"/>
        <v>0</v>
      </c>
    </row>
    <row r="210" spans="1:107" x14ac:dyDescent="0.2">
      <c r="A210">
        <f>ROW(Source!A62)</f>
        <v>62</v>
      </c>
      <c r="B210">
        <v>39682553</v>
      </c>
      <c r="C210">
        <v>39682831</v>
      </c>
      <c r="D210">
        <v>36799065</v>
      </c>
      <c r="E210">
        <v>17</v>
      </c>
      <c r="F210">
        <v>1</v>
      </c>
      <c r="G210">
        <v>1</v>
      </c>
      <c r="H210">
        <v>3</v>
      </c>
      <c r="I210" t="s">
        <v>404</v>
      </c>
      <c r="J210" t="s">
        <v>3</v>
      </c>
      <c r="K210" t="s">
        <v>405</v>
      </c>
      <c r="L210">
        <v>1374</v>
      </c>
      <c r="N210">
        <v>1013</v>
      </c>
      <c r="O210" t="s">
        <v>406</v>
      </c>
      <c r="P210" t="s">
        <v>406</v>
      </c>
      <c r="Q210">
        <v>1</v>
      </c>
      <c r="W210">
        <v>0</v>
      </c>
      <c r="X210">
        <v>-1731369543</v>
      </c>
      <c r="Y210">
        <v>2.72</v>
      </c>
      <c r="AA210">
        <v>1</v>
      </c>
      <c r="AB210">
        <v>0</v>
      </c>
      <c r="AC210">
        <v>0</v>
      </c>
      <c r="AD210">
        <v>0</v>
      </c>
      <c r="AE210">
        <v>1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2.72</v>
      </c>
      <c r="AU210" t="s">
        <v>3</v>
      </c>
      <c r="AV210">
        <v>0</v>
      </c>
      <c r="AW210">
        <v>2</v>
      </c>
      <c r="AX210">
        <v>39682842</v>
      </c>
      <c r="AY210">
        <v>1</v>
      </c>
      <c r="AZ210">
        <v>0</v>
      </c>
      <c r="BA210">
        <v>190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Y210*Source!I62</f>
        <v>22.983999999999998</v>
      </c>
      <c r="CY210">
        <f t="shared" si="53"/>
        <v>1</v>
      </c>
      <c r="CZ210">
        <f t="shared" si="54"/>
        <v>1</v>
      </c>
      <c r="DA210">
        <f t="shared" si="55"/>
        <v>1</v>
      </c>
      <c r="DB210">
        <f t="shared" si="56"/>
        <v>2.72</v>
      </c>
      <c r="DC210">
        <f t="shared" si="57"/>
        <v>0</v>
      </c>
    </row>
    <row r="211" spans="1:107" x14ac:dyDescent="0.2">
      <c r="A211">
        <f>ROW(Source!A62)</f>
        <v>62</v>
      </c>
      <c r="B211">
        <v>39682553</v>
      </c>
      <c r="C211">
        <v>39682831</v>
      </c>
      <c r="D211">
        <v>0</v>
      </c>
      <c r="E211">
        <v>1</v>
      </c>
      <c r="F211">
        <v>1</v>
      </c>
      <c r="G211">
        <v>1</v>
      </c>
      <c r="H211">
        <v>3</v>
      </c>
      <c r="I211" t="s">
        <v>74</v>
      </c>
      <c r="J211" t="s">
        <v>3</v>
      </c>
      <c r="K211" t="s">
        <v>191</v>
      </c>
      <c r="L211">
        <v>1301</v>
      </c>
      <c r="N211">
        <v>1003</v>
      </c>
      <c r="O211" t="s">
        <v>47</v>
      </c>
      <c r="P211" t="s">
        <v>47</v>
      </c>
      <c r="Q211">
        <v>1</v>
      </c>
      <c r="W211">
        <v>0</v>
      </c>
      <c r="X211">
        <v>2090179415</v>
      </c>
      <c r="Y211">
        <v>13.278107</v>
      </c>
      <c r="AA211">
        <v>661.16</v>
      </c>
      <c r="AB211">
        <v>0</v>
      </c>
      <c r="AC211">
        <v>0</v>
      </c>
      <c r="AD211">
        <v>0</v>
      </c>
      <c r="AE211">
        <v>97.66</v>
      </c>
      <c r="AF211">
        <v>0</v>
      </c>
      <c r="AG211">
        <v>0</v>
      </c>
      <c r="AH211">
        <v>0</v>
      </c>
      <c r="AI211">
        <v>6.77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3</v>
      </c>
      <c r="AT211">
        <v>13.278107</v>
      </c>
      <c r="AU211" t="s">
        <v>3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3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Y211*Source!I62</f>
        <v>112.20000415</v>
      </c>
      <c r="CY211">
        <f t="shared" si="53"/>
        <v>661.16</v>
      </c>
      <c r="CZ211">
        <f t="shared" si="54"/>
        <v>97.66</v>
      </c>
      <c r="DA211">
        <f t="shared" si="55"/>
        <v>6.77</v>
      </c>
      <c r="DB211">
        <f t="shared" si="56"/>
        <v>1296.74</v>
      </c>
      <c r="DC211">
        <f t="shared" si="57"/>
        <v>0</v>
      </c>
    </row>
    <row r="212" spans="1:107" x14ac:dyDescent="0.2">
      <c r="A212">
        <f>ROW(Source!A62)</f>
        <v>62</v>
      </c>
      <c r="B212">
        <v>39682553</v>
      </c>
      <c r="C212">
        <v>39682831</v>
      </c>
      <c r="D212">
        <v>0</v>
      </c>
      <c r="E212">
        <v>0</v>
      </c>
      <c r="F212">
        <v>1</v>
      </c>
      <c r="G212">
        <v>1</v>
      </c>
      <c r="H212">
        <v>3</v>
      </c>
      <c r="I212" t="s">
        <v>194</v>
      </c>
      <c r="J212" t="s">
        <v>3</v>
      </c>
      <c r="K212" t="s">
        <v>195</v>
      </c>
      <c r="L212">
        <v>1301</v>
      </c>
      <c r="N212">
        <v>1003</v>
      </c>
      <c r="O212" t="s">
        <v>47</v>
      </c>
      <c r="P212" t="s">
        <v>47</v>
      </c>
      <c r="Q212">
        <v>1</v>
      </c>
      <c r="W212">
        <v>0</v>
      </c>
      <c r="X212">
        <v>126271459</v>
      </c>
      <c r="Y212">
        <v>88.480473000000003</v>
      </c>
      <c r="AA212">
        <v>272.42</v>
      </c>
      <c r="AB212">
        <v>0</v>
      </c>
      <c r="AC212">
        <v>0</v>
      </c>
      <c r="AD212">
        <v>0</v>
      </c>
      <c r="AE212">
        <v>40.24</v>
      </c>
      <c r="AF212">
        <v>0</v>
      </c>
      <c r="AG212">
        <v>0</v>
      </c>
      <c r="AH212">
        <v>0</v>
      </c>
      <c r="AI212">
        <v>6.77</v>
      </c>
      <c r="AJ212">
        <v>1</v>
      </c>
      <c r="AK212">
        <v>1</v>
      </c>
      <c r="AL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 t="s">
        <v>3</v>
      </c>
      <c r="AT212">
        <v>88.480473000000003</v>
      </c>
      <c r="AU212" t="s">
        <v>3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Y212*Source!I62</f>
        <v>747.65999684999997</v>
      </c>
      <c r="CY212">
        <f t="shared" si="53"/>
        <v>272.42</v>
      </c>
      <c r="CZ212">
        <f t="shared" si="54"/>
        <v>40.24</v>
      </c>
      <c r="DA212">
        <f t="shared" si="55"/>
        <v>6.77</v>
      </c>
      <c r="DB212">
        <f t="shared" si="56"/>
        <v>3560.45</v>
      </c>
      <c r="DC212">
        <f t="shared" si="57"/>
        <v>0</v>
      </c>
    </row>
    <row r="213" spans="1:107" x14ac:dyDescent="0.2">
      <c r="A213">
        <f>ROW(Source!A65)</f>
        <v>65</v>
      </c>
      <c r="B213">
        <v>39682553</v>
      </c>
      <c r="C213">
        <v>39682855</v>
      </c>
      <c r="D213">
        <v>37071037</v>
      </c>
      <c r="E213">
        <v>1</v>
      </c>
      <c r="F213">
        <v>1</v>
      </c>
      <c r="G213">
        <v>1</v>
      </c>
      <c r="H213">
        <v>1</v>
      </c>
      <c r="I213" t="s">
        <v>479</v>
      </c>
      <c r="J213" t="s">
        <v>3</v>
      </c>
      <c r="K213" t="s">
        <v>480</v>
      </c>
      <c r="L213">
        <v>1191</v>
      </c>
      <c r="N213">
        <v>1013</v>
      </c>
      <c r="O213" t="s">
        <v>369</v>
      </c>
      <c r="P213" t="s">
        <v>369</v>
      </c>
      <c r="Q213">
        <v>1</v>
      </c>
      <c r="W213">
        <v>0</v>
      </c>
      <c r="X213">
        <v>1069510174</v>
      </c>
      <c r="Y213">
        <v>23.449500000000004</v>
      </c>
      <c r="AA213">
        <v>0</v>
      </c>
      <c r="AB213">
        <v>0</v>
      </c>
      <c r="AC213">
        <v>0</v>
      </c>
      <c r="AD213">
        <v>65.13</v>
      </c>
      <c r="AE213">
        <v>0</v>
      </c>
      <c r="AF213">
        <v>0</v>
      </c>
      <c r="AG213">
        <v>0</v>
      </c>
      <c r="AH213">
        <v>9.6199999999999992</v>
      </c>
      <c r="AI213">
        <v>1</v>
      </c>
      <c r="AJ213">
        <v>1</v>
      </c>
      <c r="AK213">
        <v>1</v>
      </c>
      <c r="AL213">
        <v>6.77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3</v>
      </c>
      <c r="AT213">
        <v>17.37</v>
      </c>
      <c r="AU213" t="s">
        <v>49</v>
      </c>
      <c r="AV213">
        <v>1</v>
      </c>
      <c r="AW213">
        <v>2</v>
      </c>
      <c r="AX213">
        <v>39682856</v>
      </c>
      <c r="AY213">
        <v>1</v>
      </c>
      <c r="AZ213">
        <v>0</v>
      </c>
      <c r="BA213">
        <v>191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Y213*Source!I65</f>
        <v>102.00532500000001</v>
      </c>
      <c r="CY213">
        <f>AD213</f>
        <v>65.13</v>
      </c>
      <c r="CZ213">
        <f>AH213</f>
        <v>9.6199999999999992</v>
      </c>
      <c r="DA213">
        <f>AL213</f>
        <v>6.77</v>
      </c>
      <c r="DB213">
        <f>ROUND((ROUND(AT213*CZ213,2)*1.35),2)</f>
        <v>225.59</v>
      </c>
      <c r="DC213">
        <f>ROUND((ROUND(AT213*AG213,2)*1.35),2)</f>
        <v>0</v>
      </c>
    </row>
    <row r="214" spans="1:107" x14ac:dyDescent="0.2">
      <c r="A214">
        <f>ROW(Source!A65)</f>
        <v>65</v>
      </c>
      <c r="B214">
        <v>39682553</v>
      </c>
      <c r="C214">
        <v>39682855</v>
      </c>
      <c r="D214">
        <v>37064876</v>
      </c>
      <c r="E214">
        <v>1</v>
      </c>
      <c r="F214">
        <v>1</v>
      </c>
      <c r="G214">
        <v>1</v>
      </c>
      <c r="H214">
        <v>1</v>
      </c>
      <c r="I214" t="s">
        <v>370</v>
      </c>
      <c r="J214" t="s">
        <v>3</v>
      </c>
      <c r="K214" t="s">
        <v>371</v>
      </c>
      <c r="L214">
        <v>1191</v>
      </c>
      <c r="N214">
        <v>1013</v>
      </c>
      <c r="O214" t="s">
        <v>369</v>
      </c>
      <c r="P214" t="s">
        <v>369</v>
      </c>
      <c r="Q214">
        <v>1</v>
      </c>
      <c r="W214">
        <v>0</v>
      </c>
      <c r="X214">
        <v>-1417349443</v>
      </c>
      <c r="Y214">
        <v>0.4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6.77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0.4</v>
      </c>
      <c r="AU214" t="s">
        <v>3</v>
      </c>
      <c r="AV214">
        <v>2</v>
      </c>
      <c r="AW214">
        <v>2</v>
      </c>
      <c r="AX214">
        <v>39682857</v>
      </c>
      <c r="AY214">
        <v>1</v>
      </c>
      <c r="AZ214">
        <v>2048</v>
      </c>
      <c r="BA214">
        <v>192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Y214*Source!I65</f>
        <v>1.74</v>
      </c>
      <c r="CY214">
        <f>AD214</f>
        <v>0</v>
      </c>
      <c r="CZ214">
        <f>AH214</f>
        <v>0</v>
      </c>
      <c r="DA214">
        <f>AL214</f>
        <v>1</v>
      </c>
      <c r="DB214">
        <f>ROUND(ROUND(AT214*CZ214,2),2)</f>
        <v>0</v>
      </c>
      <c r="DC214">
        <f>ROUND(ROUND(AT214*AG214,2),2)</f>
        <v>0</v>
      </c>
    </row>
    <row r="215" spans="1:107" x14ac:dyDescent="0.2">
      <c r="A215">
        <f>ROW(Source!A65)</f>
        <v>65</v>
      </c>
      <c r="B215">
        <v>39682553</v>
      </c>
      <c r="C215">
        <v>39682855</v>
      </c>
      <c r="D215">
        <v>36882159</v>
      </c>
      <c r="E215">
        <v>1</v>
      </c>
      <c r="F215">
        <v>1</v>
      </c>
      <c r="G215">
        <v>1</v>
      </c>
      <c r="H215">
        <v>2</v>
      </c>
      <c r="I215" t="s">
        <v>372</v>
      </c>
      <c r="J215" t="s">
        <v>373</v>
      </c>
      <c r="K215" t="s">
        <v>374</v>
      </c>
      <c r="L215">
        <v>1368</v>
      </c>
      <c r="N215">
        <v>1011</v>
      </c>
      <c r="O215" t="s">
        <v>375</v>
      </c>
      <c r="P215" t="s">
        <v>375</v>
      </c>
      <c r="Q215">
        <v>1</v>
      </c>
      <c r="W215">
        <v>0</v>
      </c>
      <c r="X215">
        <v>-1718674368</v>
      </c>
      <c r="Y215">
        <v>0.27</v>
      </c>
      <c r="AA215">
        <v>0</v>
      </c>
      <c r="AB215">
        <v>758.17</v>
      </c>
      <c r="AC215">
        <v>13.5</v>
      </c>
      <c r="AD215">
        <v>0</v>
      </c>
      <c r="AE215">
        <v>0</v>
      </c>
      <c r="AF215">
        <v>111.99</v>
      </c>
      <c r="AG215">
        <v>13.5</v>
      </c>
      <c r="AH215">
        <v>0</v>
      </c>
      <c r="AI215">
        <v>1</v>
      </c>
      <c r="AJ215">
        <v>6.77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0.2</v>
      </c>
      <c r="AU215" t="s">
        <v>49</v>
      </c>
      <c r="AV215">
        <v>0</v>
      </c>
      <c r="AW215">
        <v>2</v>
      </c>
      <c r="AX215">
        <v>39682858</v>
      </c>
      <c r="AY215">
        <v>1</v>
      </c>
      <c r="AZ215">
        <v>0</v>
      </c>
      <c r="BA215">
        <v>193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Y215*Source!I65</f>
        <v>1.1744999999999999</v>
      </c>
      <c r="CY215">
        <f>AB215</f>
        <v>758.17</v>
      </c>
      <c r="CZ215">
        <f>AF215</f>
        <v>111.99</v>
      </c>
      <c r="DA215">
        <f>AJ215</f>
        <v>6.77</v>
      </c>
      <c r="DB215">
        <f>ROUND((ROUND(AT215*CZ215,2)*1.35),2)</f>
        <v>30.24</v>
      </c>
      <c r="DC215">
        <f>ROUND((ROUND(AT215*AG215,2)*1.35),2)</f>
        <v>3.65</v>
      </c>
    </row>
    <row r="216" spans="1:107" x14ac:dyDescent="0.2">
      <c r="A216">
        <f>ROW(Source!A65)</f>
        <v>65</v>
      </c>
      <c r="B216">
        <v>39682553</v>
      </c>
      <c r="C216">
        <v>39682855</v>
      </c>
      <c r="D216">
        <v>36882292</v>
      </c>
      <c r="E216">
        <v>1</v>
      </c>
      <c r="F216">
        <v>1</v>
      </c>
      <c r="G216">
        <v>1</v>
      </c>
      <c r="H216">
        <v>2</v>
      </c>
      <c r="I216" t="s">
        <v>488</v>
      </c>
      <c r="J216" t="s">
        <v>489</v>
      </c>
      <c r="K216" t="s">
        <v>490</v>
      </c>
      <c r="L216">
        <v>1368</v>
      </c>
      <c r="N216">
        <v>1011</v>
      </c>
      <c r="O216" t="s">
        <v>375</v>
      </c>
      <c r="P216" t="s">
        <v>375</v>
      </c>
      <c r="Q216">
        <v>1</v>
      </c>
      <c r="W216">
        <v>0</v>
      </c>
      <c r="X216">
        <v>-1692889495</v>
      </c>
      <c r="Y216">
        <v>5.4809999999999999</v>
      </c>
      <c r="AA216">
        <v>0</v>
      </c>
      <c r="AB216">
        <v>6.09</v>
      </c>
      <c r="AC216">
        <v>0</v>
      </c>
      <c r="AD216">
        <v>0</v>
      </c>
      <c r="AE216">
        <v>0</v>
      </c>
      <c r="AF216">
        <v>0.9</v>
      </c>
      <c r="AG216">
        <v>0</v>
      </c>
      <c r="AH216">
        <v>0</v>
      </c>
      <c r="AI216">
        <v>1</v>
      </c>
      <c r="AJ216">
        <v>6.77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S216" t="s">
        <v>3</v>
      </c>
      <c r="AT216">
        <v>4.0599999999999996</v>
      </c>
      <c r="AU216" t="s">
        <v>49</v>
      </c>
      <c r="AV216">
        <v>0</v>
      </c>
      <c r="AW216">
        <v>2</v>
      </c>
      <c r="AX216">
        <v>39682859</v>
      </c>
      <c r="AY216">
        <v>1</v>
      </c>
      <c r="AZ216">
        <v>0</v>
      </c>
      <c r="BA216">
        <v>194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Y216*Source!I65</f>
        <v>23.842349999999996</v>
      </c>
      <c r="CY216">
        <f>AB216</f>
        <v>6.09</v>
      </c>
      <c r="CZ216">
        <f>AF216</f>
        <v>0.9</v>
      </c>
      <c r="DA216">
        <f>AJ216</f>
        <v>6.77</v>
      </c>
      <c r="DB216">
        <f>ROUND((ROUND(AT216*CZ216,2)*1.35),2)</f>
        <v>4.93</v>
      </c>
      <c r="DC216">
        <f>ROUND((ROUND(AT216*AG216,2)*1.35),2)</f>
        <v>0</v>
      </c>
    </row>
    <row r="217" spans="1:107" x14ac:dyDescent="0.2">
      <c r="A217">
        <f>ROW(Source!A65)</f>
        <v>65</v>
      </c>
      <c r="B217">
        <v>39682553</v>
      </c>
      <c r="C217">
        <v>39682855</v>
      </c>
      <c r="D217">
        <v>36882357</v>
      </c>
      <c r="E217">
        <v>1</v>
      </c>
      <c r="F217">
        <v>1</v>
      </c>
      <c r="G217">
        <v>1</v>
      </c>
      <c r="H217">
        <v>2</v>
      </c>
      <c r="I217" t="s">
        <v>491</v>
      </c>
      <c r="J217" t="s">
        <v>492</v>
      </c>
      <c r="K217" t="s">
        <v>493</v>
      </c>
      <c r="L217">
        <v>1368</v>
      </c>
      <c r="N217">
        <v>1011</v>
      </c>
      <c r="O217" t="s">
        <v>375</v>
      </c>
      <c r="P217" t="s">
        <v>375</v>
      </c>
      <c r="Q217">
        <v>1</v>
      </c>
      <c r="W217">
        <v>0</v>
      </c>
      <c r="X217">
        <v>941837819</v>
      </c>
      <c r="Y217">
        <v>5.4809999999999999</v>
      </c>
      <c r="AA217">
        <v>0</v>
      </c>
      <c r="AB217">
        <v>22.21</v>
      </c>
      <c r="AC217">
        <v>0</v>
      </c>
      <c r="AD217">
        <v>0</v>
      </c>
      <c r="AE217">
        <v>0</v>
      </c>
      <c r="AF217">
        <v>3.28</v>
      </c>
      <c r="AG217">
        <v>0</v>
      </c>
      <c r="AH217">
        <v>0</v>
      </c>
      <c r="AI217">
        <v>1</v>
      </c>
      <c r="AJ217">
        <v>6.77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S217" t="s">
        <v>3</v>
      </c>
      <c r="AT217">
        <v>4.0599999999999996</v>
      </c>
      <c r="AU217" t="s">
        <v>49</v>
      </c>
      <c r="AV217">
        <v>0</v>
      </c>
      <c r="AW217">
        <v>2</v>
      </c>
      <c r="AX217">
        <v>39682860</v>
      </c>
      <c r="AY217">
        <v>1</v>
      </c>
      <c r="AZ217">
        <v>0</v>
      </c>
      <c r="BA217">
        <v>195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Y217*Source!I65</f>
        <v>23.842349999999996</v>
      </c>
      <c r="CY217">
        <f>AB217</f>
        <v>22.21</v>
      </c>
      <c r="CZ217">
        <f>AF217</f>
        <v>3.28</v>
      </c>
      <c r="DA217">
        <f>AJ217</f>
        <v>6.77</v>
      </c>
      <c r="DB217">
        <f>ROUND((ROUND(AT217*CZ217,2)*1.35),2)</f>
        <v>17.98</v>
      </c>
      <c r="DC217">
        <f>ROUND((ROUND(AT217*AG217,2)*1.35),2)</f>
        <v>0</v>
      </c>
    </row>
    <row r="218" spans="1:107" x14ac:dyDescent="0.2">
      <c r="A218">
        <f>ROW(Source!A65)</f>
        <v>65</v>
      </c>
      <c r="B218">
        <v>39682553</v>
      </c>
      <c r="C218">
        <v>39682855</v>
      </c>
      <c r="D218">
        <v>36883554</v>
      </c>
      <c r="E218">
        <v>1</v>
      </c>
      <c r="F218">
        <v>1</v>
      </c>
      <c r="G218">
        <v>1</v>
      </c>
      <c r="H218">
        <v>2</v>
      </c>
      <c r="I218" t="s">
        <v>376</v>
      </c>
      <c r="J218" t="s">
        <v>377</v>
      </c>
      <c r="K218" t="s">
        <v>378</v>
      </c>
      <c r="L218">
        <v>1368</v>
      </c>
      <c r="N218">
        <v>1011</v>
      </c>
      <c r="O218" t="s">
        <v>375</v>
      </c>
      <c r="P218" t="s">
        <v>375</v>
      </c>
      <c r="Q218">
        <v>1</v>
      </c>
      <c r="W218">
        <v>0</v>
      </c>
      <c r="X218">
        <v>1372534845</v>
      </c>
      <c r="Y218">
        <v>0.27</v>
      </c>
      <c r="AA218">
        <v>0</v>
      </c>
      <c r="AB218">
        <v>444.86</v>
      </c>
      <c r="AC218">
        <v>11.6</v>
      </c>
      <c r="AD218">
        <v>0</v>
      </c>
      <c r="AE218">
        <v>0</v>
      </c>
      <c r="AF218">
        <v>65.709999999999994</v>
      </c>
      <c r="AG218">
        <v>11.6</v>
      </c>
      <c r="AH218">
        <v>0</v>
      </c>
      <c r="AI218">
        <v>1</v>
      </c>
      <c r="AJ218">
        <v>6.77</v>
      </c>
      <c r="AK218">
        <v>1</v>
      </c>
      <c r="AL218">
        <v>1</v>
      </c>
      <c r="AN218">
        <v>0</v>
      </c>
      <c r="AO218">
        <v>1</v>
      </c>
      <c r="AP218">
        <v>1</v>
      </c>
      <c r="AQ218">
        <v>0</v>
      </c>
      <c r="AR218">
        <v>0</v>
      </c>
      <c r="AS218" t="s">
        <v>3</v>
      </c>
      <c r="AT218">
        <v>0.2</v>
      </c>
      <c r="AU218" t="s">
        <v>49</v>
      </c>
      <c r="AV218">
        <v>0</v>
      </c>
      <c r="AW218">
        <v>2</v>
      </c>
      <c r="AX218">
        <v>39682861</v>
      </c>
      <c r="AY218">
        <v>1</v>
      </c>
      <c r="AZ218">
        <v>0</v>
      </c>
      <c r="BA218">
        <v>196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Y218*Source!I65</f>
        <v>1.1744999999999999</v>
      </c>
      <c r="CY218">
        <f>AB218</f>
        <v>444.86</v>
      </c>
      <c r="CZ218">
        <f>AF218</f>
        <v>65.709999999999994</v>
      </c>
      <c r="DA218">
        <f>AJ218</f>
        <v>6.77</v>
      </c>
      <c r="DB218">
        <f>ROUND((ROUND(AT218*CZ218,2)*1.35),2)</f>
        <v>17.739999999999998</v>
      </c>
      <c r="DC218">
        <f>ROUND((ROUND(AT218*AG218,2)*1.35),2)</f>
        <v>3.13</v>
      </c>
    </row>
    <row r="219" spans="1:107" x14ac:dyDescent="0.2">
      <c r="A219">
        <f>ROW(Source!A65)</f>
        <v>65</v>
      </c>
      <c r="B219">
        <v>39682553</v>
      </c>
      <c r="C219">
        <v>39682855</v>
      </c>
      <c r="D219">
        <v>36802106</v>
      </c>
      <c r="E219">
        <v>1</v>
      </c>
      <c r="F219">
        <v>1</v>
      </c>
      <c r="G219">
        <v>1</v>
      </c>
      <c r="H219">
        <v>3</v>
      </c>
      <c r="I219" t="s">
        <v>456</v>
      </c>
      <c r="J219" t="s">
        <v>457</v>
      </c>
      <c r="K219" t="s">
        <v>458</v>
      </c>
      <c r="L219">
        <v>1308</v>
      </c>
      <c r="N219">
        <v>1003</v>
      </c>
      <c r="O219" t="s">
        <v>70</v>
      </c>
      <c r="P219" t="s">
        <v>70</v>
      </c>
      <c r="Q219">
        <v>100</v>
      </c>
      <c r="W219">
        <v>0</v>
      </c>
      <c r="X219">
        <v>568244124</v>
      </c>
      <c r="Y219">
        <v>2.4500000000000001E-2</v>
      </c>
      <c r="AA219">
        <v>812.4</v>
      </c>
      <c r="AB219">
        <v>0</v>
      </c>
      <c r="AC219">
        <v>0</v>
      </c>
      <c r="AD219">
        <v>0</v>
      </c>
      <c r="AE219">
        <v>120</v>
      </c>
      <c r="AF219">
        <v>0</v>
      </c>
      <c r="AG219">
        <v>0</v>
      </c>
      <c r="AH219">
        <v>0</v>
      </c>
      <c r="AI219">
        <v>6.77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2.4500000000000001E-2</v>
      </c>
      <c r="AU219" t="s">
        <v>3</v>
      </c>
      <c r="AV219">
        <v>0</v>
      </c>
      <c r="AW219">
        <v>2</v>
      </c>
      <c r="AX219">
        <v>39682862</v>
      </c>
      <c r="AY219">
        <v>1</v>
      </c>
      <c r="AZ219">
        <v>0</v>
      </c>
      <c r="BA219">
        <v>197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Y219*Source!I65</f>
        <v>0.10657499999999999</v>
      </c>
      <c r="CY219">
        <f t="shared" ref="CY219:CY224" si="58">AA219</f>
        <v>812.4</v>
      </c>
      <c r="CZ219">
        <f t="shared" ref="CZ219:CZ224" si="59">AE219</f>
        <v>120</v>
      </c>
      <c r="DA219">
        <f t="shared" ref="DA219:DA224" si="60">AI219</f>
        <v>6.77</v>
      </c>
      <c r="DB219">
        <f t="shared" ref="DB219:DB224" si="61">ROUND(ROUND(AT219*CZ219,2),2)</f>
        <v>2.94</v>
      </c>
      <c r="DC219">
        <f t="shared" ref="DC219:DC224" si="62">ROUND(ROUND(AT219*AG219,2),2)</f>
        <v>0</v>
      </c>
    </row>
    <row r="220" spans="1:107" x14ac:dyDescent="0.2">
      <c r="A220">
        <f>ROW(Source!A65)</f>
        <v>65</v>
      </c>
      <c r="B220">
        <v>39682553</v>
      </c>
      <c r="C220">
        <v>39682855</v>
      </c>
      <c r="D220">
        <v>36804944</v>
      </c>
      <c r="E220">
        <v>1</v>
      </c>
      <c r="F220">
        <v>1</v>
      </c>
      <c r="G220">
        <v>1</v>
      </c>
      <c r="H220">
        <v>3</v>
      </c>
      <c r="I220" t="s">
        <v>494</v>
      </c>
      <c r="J220" t="s">
        <v>495</v>
      </c>
      <c r="K220" t="s">
        <v>496</v>
      </c>
      <c r="L220">
        <v>1348</v>
      </c>
      <c r="N220">
        <v>1009</v>
      </c>
      <c r="O220" t="s">
        <v>122</v>
      </c>
      <c r="P220" t="s">
        <v>122</v>
      </c>
      <c r="Q220">
        <v>1000</v>
      </c>
      <c r="W220">
        <v>0</v>
      </c>
      <c r="X220">
        <v>-1755229539</v>
      </c>
      <c r="Y220">
        <v>6.2E-4</v>
      </c>
      <c r="AA220">
        <v>84151.1</v>
      </c>
      <c r="AB220">
        <v>0</v>
      </c>
      <c r="AC220">
        <v>0</v>
      </c>
      <c r="AD220">
        <v>0</v>
      </c>
      <c r="AE220">
        <v>12430</v>
      </c>
      <c r="AF220">
        <v>0</v>
      </c>
      <c r="AG220">
        <v>0</v>
      </c>
      <c r="AH220">
        <v>0</v>
      </c>
      <c r="AI220">
        <v>6.77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6.2E-4</v>
      </c>
      <c r="AU220" t="s">
        <v>3</v>
      </c>
      <c r="AV220">
        <v>0</v>
      </c>
      <c r="AW220">
        <v>2</v>
      </c>
      <c r="AX220">
        <v>39682863</v>
      </c>
      <c r="AY220">
        <v>1</v>
      </c>
      <c r="AZ220">
        <v>0</v>
      </c>
      <c r="BA220">
        <v>198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Y220*Source!I65</f>
        <v>2.6969999999999997E-3</v>
      </c>
      <c r="CY220">
        <f t="shared" si="58"/>
        <v>84151.1</v>
      </c>
      <c r="CZ220">
        <f t="shared" si="59"/>
        <v>12430</v>
      </c>
      <c r="DA220">
        <f t="shared" si="60"/>
        <v>6.77</v>
      </c>
      <c r="DB220">
        <f t="shared" si="61"/>
        <v>7.71</v>
      </c>
      <c r="DC220">
        <f t="shared" si="62"/>
        <v>0</v>
      </c>
    </row>
    <row r="221" spans="1:107" x14ac:dyDescent="0.2">
      <c r="A221">
        <f>ROW(Source!A65)</f>
        <v>65</v>
      </c>
      <c r="B221">
        <v>39682553</v>
      </c>
      <c r="C221">
        <v>39682855</v>
      </c>
      <c r="D221">
        <v>36829535</v>
      </c>
      <c r="E221">
        <v>1</v>
      </c>
      <c r="F221">
        <v>1</v>
      </c>
      <c r="G221">
        <v>1</v>
      </c>
      <c r="H221">
        <v>3</v>
      </c>
      <c r="I221" t="s">
        <v>465</v>
      </c>
      <c r="J221" t="s">
        <v>466</v>
      </c>
      <c r="K221" t="s">
        <v>467</v>
      </c>
      <c r="L221">
        <v>1346</v>
      </c>
      <c r="N221">
        <v>1009</v>
      </c>
      <c r="O221" t="s">
        <v>385</v>
      </c>
      <c r="P221" t="s">
        <v>385</v>
      </c>
      <c r="Q221">
        <v>1</v>
      </c>
      <c r="W221">
        <v>0</v>
      </c>
      <c r="X221">
        <v>1391681712</v>
      </c>
      <c r="Y221">
        <v>0.25</v>
      </c>
      <c r="AA221">
        <v>460.7</v>
      </c>
      <c r="AB221">
        <v>0</v>
      </c>
      <c r="AC221">
        <v>0</v>
      </c>
      <c r="AD221">
        <v>0</v>
      </c>
      <c r="AE221">
        <v>68.05</v>
      </c>
      <c r="AF221">
        <v>0</v>
      </c>
      <c r="AG221">
        <v>0</v>
      </c>
      <c r="AH221">
        <v>0</v>
      </c>
      <c r="AI221">
        <v>6.77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0.25</v>
      </c>
      <c r="AU221" t="s">
        <v>3</v>
      </c>
      <c r="AV221">
        <v>0</v>
      </c>
      <c r="AW221">
        <v>2</v>
      </c>
      <c r="AX221">
        <v>39682864</v>
      </c>
      <c r="AY221">
        <v>1</v>
      </c>
      <c r="AZ221">
        <v>0</v>
      </c>
      <c r="BA221">
        <v>199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Y221*Source!I65</f>
        <v>1.0874999999999999</v>
      </c>
      <c r="CY221">
        <f t="shared" si="58"/>
        <v>460.7</v>
      </c>
      <c r="CZ221">
        <f t="shared" si="59"/>
        <v>68.05</v>
      </c>
      <c r="DA221">
        <f t="shared" si="60"/>
        <v>6.77</v>
      </c>
      <c r="DB221">
        <f t="shared" si="61"/>
        <v>17.010000000000002</v>
      </c>
      <c r="DC221">
        <f t="shared" si="62"/>
        <v>0</v>
      </c>
    </row>
    <row r="222" spans="1:107" x14ac:dyDescent="0.2">
      <c r="A222">
        <f>ROW(Source!A65)</f>
        <v>65</v>
      </c>
      <c r="B222">
        <v>39682553</v>
      </c>
      <c r="C222">
        <v>39682855</v>
      </c>
      <c r="D222">
        <v>36838354</v>
      </c>
      <c r="E222">
        <v>1</v>
      </c>
      <c r="F222">
        <v>1</v>
      </c>
      <c r="G222">
        <v>1</v>
      </c>
      <c r="H222">
        <v>3</v>
      </c>
      <c r="I222" t="s">
        <v>497</v>
      </c>
      <c r="J222" t="s">
        <v>498</v>
      </c>
      <c r="K222" t="s">
        <v>499</v>
      </c>
      <c r="L222">
        <v>1348</v>
      </c>
      <c r="N222">
        <v>1009</v>
      </c>
      <c r="O222" t="s">
        <v>122</v>
      </c>
      <c r="P222" t="s">
        <v>122</v>
      </c>
      <c r="Q222">
        <v>1000</v>
      </c>
      <c r="W222">
        <v>0</v>
      </c>
      <c r="X222">
        <v>-108263514</v>
      </c>
      <c r="Y222">
        <v>7.2000000000000005E-4</v>
      </c>
      <c r="AA222">
        <v>52988.11</v>
      </c>
      <c r="AB222">
        <v>0</v>
      </c>
      <c r="AC222">
        <v>0</v>
      </c>
      <c r="AD222">
        <v>0</v>
      </c>
      <c r="AE222">
        <v>7826.9</v>
      </c>
      <c r="AF222">
        <v>0</v>
      </c>
      <c r="AG222">
        <v>0</v>
      </c>
      <c r="AH222">
        <v>0</v>
      </c>
      <c r="AI222">
        <v>6.77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7.2000000000000005E-4</v>
      </c>
      <c r="AU222" t="s">
        <v>3</v>
      </c>
      <c r="AV222">
        <v>0</v>
      </c>
      <c r="AW222">
        <v>2</v>
      </c>
      <c r="AX222">
        <v>39682865</v>
      </c>
      <c r="AY222">
        <v>1</v>
      </c>
      <c r="AZ222">
        <v>0</v>
      </c>
      <c r="BA222">
        <v>200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Y222*Source!I65</f>
        <v>3.1319999999999998E-3</v>
      </c>
      <c r="CY222">
        <f t="shared" si="58"/>
        <v>52988.11</v>
      </c>
      <c r="CZ222">
        <f t="shared" si="59"/>
        <v>7826.9</v>
      </c>
      <c r="DA222">
        <f t="shared" si="60"/>
        <v>6.77</v>
      </c>
      <c r="DB222">
        <f t="shared" si="61"/>
        <v>5.64</v>
      </c>
      <c r="DC222">
        <f t="shared" si="62"/>
        <v>0</v>
      </c>
    </row>
    <row r="223" spans="1:107" x14ac:dyDescent="0.2">
      <c r="A223">
        <f>ROW(Source!A65)</f>
        <v>65</v>
      </c>
      <c r="B223">
        <v>39682553</v>
      </c>
      <c r="C223">
        <v>39682855</v>
      </c>
      <c r="D223">
        <v>36799065</v>
      </c>
      <c r="E223">
        <v>17</v>
      </c>
      <c r="F223">
        <v>1</v>
      </c>
      <c r="G223">
        <v>1</v>
      </c>
      <c r="H223">
        <v>3</v>
      </c>
      <c r="I223" t="s">
        <v>404</v>
      </c>
      <c r="J223" t="s">
        <v>3</v>
      </c>
      <c r="K223" t="s">
        <v>405</v>
      </c>
      <c r="L223">
        <v>1374</v>
      </c>
      <c r="N223">
        <v>1013</v>
      </c>
      <c r="O223" t="s">
        <v>406</v>
      </c>
      <c r="P223" t="s">
        <v>406</v>
      </c>
      <c r="Q223">
        <v>1</v>
      </c>
      <c r="W223">
        <v>0</v>
      </c>
      <c r="X223">
        <v>-1731369543</v>
      </c>
      <c r="Y223">
        <v>3.34</v>
      </c>
      <c r="AA223">
        <v>1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3.34</v>
      </c>
      <c r="AU223" t="s">
        <v>3</v>
      </c>
      <c r="AV223">
        <v>0</v>
      </c>
      <c r="AW223">
        <v>2</v>
      </c>
      <c r="AX223">
        <v>39682866</v>
      </c>
      <c r="AY223">
        <v>1</v>
      </c>
      <c r="AZ223">
        <v>0</v>
      </c>
      <c r="BA223">
        <v>201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Y223*Source!I65</f>
        <v>14.528999999999998</v>
      </c>
      <c r="CY223">
        <f t="shared" si="58"/>
        <v>1</v>
      </c>
      <c r="CZ223">
        <f t="shared" si="59"/>
        <v>1</v>
      </c>
      <c r="DA223">
        <f t="shared" si="60"/>
        <v>1</v>
      </c>
      <c r="DB223">
        <f t="shared" si="61"/>
        <v>3.34</v>
      </c>
      <c r="DC223">
        <f t="shared" si="62"/>
        <v>0</v>
      </c>
    </row>
    <row r="224" spans="1:107" x14ac:dyDescent="0.2">
      <c r="A224">
        <f>ROW(Source!A65)</f>
        <v>65</v>
      </c>
      <c r="B224">
        <v>39682553</v>
      </c>
      <c r="C224">
        <v>39682855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194</v>
      </c>
      <c r="J224" t="s">
        <v>3</v>
      </c>
      <c r="K224" t="s">
        <v>202</v>
      </c>
      <c r="L224">
        <v>1301</v>
      </c>
      <c r="N224">
        <v>1003</v>
      </c>
      <c r="O224" t="s">
        <v>47</v>
      </c>
      <c r="P224" t="s">
        <v>47</v>
      </c>
      <c r="Q224">
        <v>1</v>
      </c>
      <c r="W224">
        <v>0</v>
      </c>
      <c r="X224">
        <v>-92920704</v>
      </c>
      <c r="Y224">
        <v>102</v>
      </c>
      <c r="AA224">
        <v>778.82</v>
      </c>
      <c r="AB224">
        <v>0</v>
      </c>
      <c r="AC224">
        <v>0</v>
      </c>
      <c r="AD224">
        <v>0</v>
      </c>
      <c r="AE224">
        <v>115.04</v>
      </c>
      <c r="AF224">
        <v>0</v>
      </c>
      <c r="AG224">
        <v>0</v>
      </c>
      <c r="AH224">
        <v>0</v>
      </c>
      <c r="AI224">
        <v>6.77</v>
      </c>
      <c r="AJ224">
        <v>1</v>
      </c>
      <c r="AK224">
        <v>1</v>
      </c>
      <c r="AL224">
        <v>1</v>
      </c>
      <c r="AN224">
        <v>0</v>
      </c>
      <c r="AO224">
        <v>0</v>
      </c>
      <c r="AP224">
        <v>0</v>
      </c>
      <c r="AQ224">
        <v>0</v>
      </c>
      <c r="AR224">
        <v>0</v>
      </c>
      <c r="AS224" t="s">
        <v>3</v>
      </c>
      <c r="AT224">
        <v>102</v>
      </c>
      <c r="AU224" t="s">
        <v>3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3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Y224*Source!I65</f>
        <v>443.7</v>
      </c>
      <c r="CY224">
        <f t="shared" si="58"/>
        <v>778.82</v>
      </c>
      <c r="CZ224">
        <f t="shared" si="59"/>
        <v>115.04</v>
      </c>
      <c r="DA224">
        <f t="shared" si="60"/>
        <v>6.77</v>
      </c>
      <c r="DB224">
        <f t="shared" si="61"/>
        <v>11734.08</v>
      </c>
      <c r="DC224">
        <f t="shared" si="62"/>
        <v>0</v>
      </c>
    </row>
    <row r="225" spans="1:107" x14ac:dyDescent="0.2">
      <c r="A225">
        <f>ROW(Source!A67)</f>
        <v>67</v>
      </c>
      <c r="B225">
        <v>39682553</v>
      </c>
      <c r="C225">
        <v>39682870</v>
      </c>
      <c r="D225">
        <v>37064878</v>
      </c>
      <c r="E225">
        <v>1</v>
      </c>
      <c r="F225">
        <v>1</v>
      </c>
      <c r="G225">
        <v>1</v>
      </c>
      <c r="H225">
        <v>1</v>
      </c>
      <c r="I225" t="s">
        <v>468</v>
      </c>
      <c r="J225" t="s">
        <v>3</v>
      </c>
      <c r="K225" t="s">
        <v>469</v>
      </c>
      <c r="L225">
        <v>1191</v>
      </c>
      <c r="N225">
        <v>1013</v>
      </c>
      <c r="O225" t="s">
        <v>369</v>
      </c>
      <c r="P225" t="s">
        <v>369</v>
      </c>
      <c r="Q225">
        <v>1</v>
      </c>
      <c r="W225">
        <v>0</v>
      </c>
      <c r="X225">
        <v>-1081351934</v>
      </c>
      <c r="Y225">
        <v>8.4915000000000003</v>
      </c>
      <c r="AA225">
        <v>0</v>
      </c>
      <c r="AB225">
        <v>0</v>
      </c>
      <c r="AC225">
        <v>0</v>
      </c>
      <c r="AD225">
        <v>63.64</v>
      </c>
      <c r="AE225">
        <v>0</v>
      </c>
      <c r="AF225">
        <v>0</v>
      </c>
      <c r="AG225">
        <v>0</v>
      </c>
      <c r="AH225">
        <v>9.4</v>
      </c>
      <c r="AI225">
        <v>1</v>
      </c>
      <c r="AJ225">
        <v>1</v>
      </c>
      <c r="AK225">
        <v>1</v>
      </c>
      <c r="AL225">
        <v>6.77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3</v>
      </c>
      <c r="AT225">
        <v>6.29</v>
      </c>
      <c r="AU225" t="s">
        <v>49</v>
      </c>
      <c r="AV225">
        <v>1</v>
      </c>
      <c r="AW225">
        <v>2</v>
      </c>
      <c r="AX225">
        <v>39682871</v>
      </c>
      <c r="AY225">
        <v>1</v>
      </c>
      <c r="AZ225">
        <v>0</v>
      </c>
      <c r="BA225">
        <v>202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Y225*Source!I67</f>
        <v>0.16983000000000001</v>
      </c>
      <c r="CY225">
        <f>AD225</f>
        <v>63.64</v>
      </c>
      <c r="CZ225">
        <f>AH225</f>
        <v>9.4</v>
      </c>
      <c r="DA225">
        <f>AL225</f>
        <v>6.77</v>
      </c>
      <c r="DB225">
        <f>ROUND((ROUND(AT225*CZ225,2)*1.35),2)</f>
        <v>79.83</v>
      </c>
      <c r="DC225">
        <f>ROUND((ROUND(AT225*AG225,2)*1.35),2)</f>
        <v>0</v>
      </c>
    </row>
    <row r="226" spans="1:107" x14ac:dyDescent="0.2">
      <c r="A226">
        <f>ROW(Source!A67)</f>
        <v>67</v>
      </c>
      <c r="B226">
        <v>39682553</v>
      </c>
      <c r="C226">
        <v>39682870</v>
      </c>
      <c r="D226">
        <v>37064876</v>
      </c>
      <c r="E226">
        <v>1</v>
      </c>
      <c r="F226">
        <v>1</v>
      </c>
      <c r="G226">
        <v>1</v>
      </c>
      <c r="H226">
        <v>1</v>
      </c>
      <c r="I226" t="s">
        <v>370</v>
      </c>
      <c r="J226" t="s">
        <v>3</v>
      </c>
      <c r="K226" t="s">
        <v>371</v>
      </c>
      <c r="L226">
        <v>1191</v>
      </c>
      <c r="N226">
        <v>1013</v>
      </c>
      <c r="O226" t="s">
        <v>369</v>
      </c>
      <c r="P226" t="s">
        <v>369</v>
      </c>
      <c r="Q226">
        <v>1</v>
      </c>
      <c r="W226">
        <v>0</v>
      </c>
      <c r="X226">
        <v>-1417349443</v>
      </c>
      <c r="Y226">
        <v>0.06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6.77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0.06</v>
      </c>
      <c r="AU226" t="s">
        <v>3</v>
      </c>
      <c r="AV226">
        <v>2</v>
      </c>
      <c r="AW226">
        <v>2</v>
      </c>
      <c r="AX226">
        <v>39682872</v>
      </c>
      <c r="AY226">
        <v>1</v>
      </c>
      <c r="AZ226">
        <v>2048</v>
      </c>
      <c r="BA226">
        <v>203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Y226*Source!I67</f>
        <v>1.1999999999999999E-3</v>
      </c>
      <c r="CY226">
        <f>AD226</f>
        <v>0</v>
      </c>
      <c r="CZ226">
        <f>AH226</f>
        <v>0</v>
      </c>
      <c r="DA226">
        <f>AL226</f>
        <v>1</v>
      </c>
      <c r="DB226">
        <f>ROUND(ROUND(AT226*CZ226,2),2)</f>
        <v>0</v>
      </c>
      <c r="DC226">
        <f>ROUND(ROUND(AT226*AG226,2),2)</f>
        <v>0</v>
      </c>
    </row>
    <row r="227" spans="1:107" x14ac:dyDescent="0.2">
      <c r="A227">
        <f>ROW(Source!A67)</f>
        <v>67</v>
      </c>
      <c r="B227">
        <v>39682553</v>
      </c>
      <c r="C227">
        <v>39682870</v>
      </c>
      <c r="D227">
        <v>36882159</v>
      </c>
      <c r="E227">
        <v>1</v>
      </c>
      <c r="F227">
        <v>1</v>
      </c>
      <c r="G227">
        <v>1</v>
      </c>
      <c r="H227">
        <v>2</v>
      </c>
      <c r="I227" t="s">
        <v>372</v>
      </c>
      <c r="J227" t="s">
        <v>373</v>
      </c>
      <c r="K227" t="s">
        <v>374</v>
      </c>
      <c r="L227">
        <v>1368</v>
      </c>
      <c r="N227">
        <v>1011</v>
      </c>
      <c r="O227" t="s">
        <v>375</v>
      </c>
      <c r="P227" t="s">
        <v>375</v>
      </c>
      <c r="Q227">
        <v>1</v>
      </c>
      <c r="W227">
        <v>0</v>
      </c>
      <c r="X227">
        <v>-1718674368</v>
      </c>
      <c r="Y227">
        <v>4.0500000000000001E-2</v>
      </c>
      <c r="AA227">
        <v>0</v>
      </c>
      <c r="AB227">
        <v>758.17</v>
      </c>
      <c r="AC227">
        <v>13.5</v>
      </c>
      <c r="AD227">
        <v>0</v>
      </c>
      <c r="AE227">
        <v>0</v>
      </c>
      <c r="AF227">
        <v>111.99</v>
      </c>
      <c r="AG227">
        <v>13.5</v>
      </c>
      <c r="AH227">
        <v>0</v>
      </c>
      <c r="AI227">
        <v>1</v>
      </c>
      <c r="AJ227">
        <v>6.77</v>
      </c>
      <c r="AK227">
        <v>1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3</v>
      </c>
      <c r="AT227">
        <v>0.03</v>
      </c>
      <c r="AU227" t="s">
        <v>49</v>
      </c>
      <c r="AV227">
        <v>0</v>
      </c>
      <c r="AW227">
        <v>2</v>
      </c>
      <c r="AX227">
        <v>39682873</v>
      </c>
      <c r="AY227">
        <v>1</v>
      </c>
      <c r="AZ227">
        <v>0</v>
      </c>
      <c r="BA227">
        <v>204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Y227*Source!I67</f>
        <v>8.1000000000000006E-4</v>
      </c>
      <c r="CY227">
        <f>AB227</f>
        <v>758.17</v>
      </c>
      <c r="CZ227">
        <f>AF227</f>
        <v>111.99</v>
      </c>
      <c r="DA227">
        <f>AJ227</f>
        <v>6.77</v>
      </c>
      <c r="DB227">
        <f>ROUND((ROUND(AT227*CZ227,2)*1.35),2)</f>
        <v>4.54</v>
      </c>
      <c r="DC227">
        <f>ROUND((ROUND(AT227*AG227,2)*1.35),2)</f>
        <v>0.55000000000000004</v>
      </c>
    </row>
    <row r="228" spans="1:107" x14ac:dyDescent="0.2">
      <c r="A228">
        <f>ROW(Source!A67)</f>
        <v>67</v>
      </c>
      <c r="B228">
        <v>39682553</v>
      </c>
      <c r="C228">
        <v>39682870</v>
      </c>
      <c r="D228">
        <v>36883554</v>
      </c>
      <c r="E228">
        <v>1</v>
      </c>
      <c r="F228">
        <v>1</v>
      </c>
      <c r="G228">
        <v>1</v>
      </c>
      <c r="H228">
        <v>2</v>
      </c>
      <c r="I228" t="s">
        <v>376</v>
      </c>
      <c r="J228" t="s">
        <v>377</v>
      </c>
      <c r="K228" t="s">
        <v>378</v>
      </c>
      <c r="L228">
        <v>1368</v>
      </c>
      <c r="N228">
        <v>1011</v>
      </c>
      <c r="O228" t="s">
        <v>375</v>
      </c>
      <c r="P228" t="s">
        <v>375</v>
      </c>
      <c r="Q228">
        <v>1</v>
      </c>
      <c r="W228">
        <v>0</v>
      </c>
      <c r="X228">
        <v>1372534845</v>
      </c>
      <c r="Y228">
        <v>4.0500000000000001E-2</v>
      </c>
      <c r="AA228">
        <v>0</v>
      </c>
      <c r="AB228">
        <v>444.86</v>
      </c>
      <c r="AC228">
        <v>11.6</v>
      </c>
      <c r="AD228">
        <v>0</v>
      </c>
      <c r="AE228">
        <v>0</v>
      </c>
      <c r="AF228">
        <v>65.709999999999994</v>
      </c>
      <c r="AG228">
        <v>11.6</v>
      </c>
      <c r="AH228">
        <v>0</v>
      </c>
      <c r="AI228">
        <v>1</v>
      </c>
      <c r="AJ228">
        <v>6.77</v>
      </c>
      <c r="AK228">
        <v>1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S228" t="s">
        <v>3</v>
      </c>
      <c r="AT228">
        <v>0.03</v>
      </c>
      <c r="AU228" t="s">
        <v>49</v>
      </c>
      <c r="AV228">
        <v>0</v>
      </c>
      <c r="AW228">
        <v>2</v>
      </c>
      <c r="AX228">
        <v>39682874</v>
      </c>
      <c r="AY228">
        <v>1</v>
      </c>
      <c r="AZ228">
        <v>0</v>
      </c>
      <c r="BA228">
        <v>205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Y228*Source!I67</f>
        <v>8.1000000000000006E-4</v>
      </c>
      <c r="CY228">
        <f>AB228</f>
        <v>444.86</v>
      </c>
      <c r="CZ228">
        <f>AF228</f>
        <v>65.709999999999994</v>
      </c>
      <c r="DA228">
        <f>AJ228</f>
        <v>6.77</v>
      </c>
      <c r="DB228">
        <f>ROUND((ROUND(AT228*CZ228,2)*1.35),2)</f>
        <v>2.66</v>
      </c>
      <c r="DC228">
        <f>ROUND((ROUND(AT228*AG228,2)*1.35),2)</f>
        <v>0.47</v>
      </c>
    </row>
    <row r="229" spans="1:107" x14ac:dyDescent="0.2">
      <c r="A229">
        <f>ROW(Source!A67)</f>
        <v>67</v>
      </c>
      <c r="B229">
        <v>39682553</v>
      </c>
      <c r="C229">
        <v>39682870</v>
      </c>
      <c r="D229">
        <v>36802094</v>
      </c>
      <c r="E229">
        <v>1</v>
      </c>
      <c r="F229">
        <v>1</v>
      </c>
      <c r="G229">
        <v>1</v>
      </c>
      <c r="H229">
        <v>3</v>
      </c>
      <c r="I229" t="s">
        <v>389</v>
      </c>
      <c r="J229" t="s">
        <v>390</v>
      </c>
      <c r="K229" t="s">
        <v>391</v>
      </c>
      <c r="L229">
        <v>1346</v>
      </c>
      <c r="N229">
        <v>1009</v>
      </c>
      <c r="O229" t="s">
        <v>385</v>
      </c>
      <c r="P229" t="s">
        <v>385</v>
      </c>
      <c r="Q229">
        <v>1</v>
      </c>
      <c r="W229">
        <v>0</v>
      </c>
      <c r="X229">
        <v>-1088866022</v>
      </c>
      <c r="Y229">
        <v>0.32</v>
      </c>
      <c r="AA229">
        <v>205.81</v>
      </c>
      <c r="AB229">
        <v>0</v>
      </c>
      <c r="AC229">
        <v>0</v>
      </c>
      <c r="AD229">
        <v>0</v>
      </c>
      <c r="AE229">
        <v>30.4</v>
      </c>
      <c r="AF229">
        <v>0</v>
      </c>
      <c r="AG229">
        <v>0</v>
      </c>
      <c r="AH229">
        <v>0</v>
      </c>
      <c r="AI229">
        <v>6.77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0.32</v>
      </c>
      <c r="AU229" t="s">
        <v>3</v>
      </c>
      <c r="AV229">
        <v>0</v>
      </c>
      <c r="AW229">
        <v>2</v>
      </c>
      <c r="AX229">
        <v>39682875</v>
      </c>
      <c r="AY229">
        <v>1</v>
      </c>
      <c r="AZ229">
        <v>0</v>
      </c>
      <c r="BA229">
        <v>206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Y229*Source!I67</f>
        <v>6.4000000000000003E-3</v>
      </c>
      <c r="CY229">
        <f t="shared" ref="CY229:CY235" si="63">AA229</f>
        <v>205.81</v>
      </c>
      <c r="CZ229">
        <f t="shared" ref="CZ229:CZ235" si="64">AE229</f>
        <v>30.4</v>
      </c>
      <c r="DA229">
        <f t="shared" ref="DA229:DA235" si="65">AI229</f>
        <v>6.77</v>
      </c>
      <c r="DB229">
        <f t="shared" ref="DB229:DB254" si="66">ROUND(ROUND(AT229*CZ229,2),2)</f>
        <v>9.73</v>
      </c>
      <c r="DC229">
        <f t="shared" ref="DC229:DC254" si="67">ROUND(ROUND(AT229*AG229,2),2)</f>
        <v>0</v>
      </c>
    </row>
    <row r="230" spans="1:107" x14ac:dyDescent="0.2">
      <c r="A230">
        <f>ROW(Source!A67)</f>
        <v>67</v>
      </c>
      <c r="B230">
        <v>39682553</v>
      </c>
      <c r="C230">
        <v>39682870</v>
      </c>
      <c r="D230">
        <v>36802373</v>
      </c>
      <c r="E230">
        <v>1</v>
      </c>
      <c r="F230">
        <v>1</v>
      </c>
      <c r="G230">
        <v>1</v>
      </c>
      <c r="H230">
        <v>3</v>
      </c>
      <c r="I230" t="s">
        <v>500</v>
      </c>
      <c r="J230" t="s">
        <v>501</v>
      </c>
      <c r="K230" t="s">
        <v>502</v>
      </c>
      <c r="L230">
        <v>1348</v>
      </c>
      <c r="N230">
        <v>1009</v>
      </c>
      <c r="O230" t="s">
        <v>122</v>
      </c>
      <c r="P230" t="s">
        <v>122</v>
      </c>
      <c r="Q230">
        <v>1000</v>
      </c>
      <c r="W230">
        <v>0</v>
      </c>
      <c r="X230">
        <v>1012095217</v>
      </c>
      <c r="Y230">
        <v>1.0499999999999999E-3</v>
      </c>
      <c r="AA230">
        <v>12321.4</v>
      </c>
      <c r="AB230">
        <v>0</v>
      </c>
      <c r="AC230">
        <v>0</v>
      </c>
      <c r="AD230">
        <v>0</v>
      </c>
      <c r="AE230">
        <v>1820</v>
      </c>
      <c r="AF230">
        <v>0</v>
      </c>
      <c r="AG230">
        <v>0</v>
      </c>
      <c r="AH230">
        <v>0</v>
      </c>
      <c r="AI230">
        <v>6.77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1.0499999999999999E-3</v>
      </c>
      <c r="AU230" t="s">
        <v>3</v>
      </c>
      <c r="AV230">
        <v>0</v>
      </c>
      <c r="AW230">
        <v>2</v>
      </c>
      <c r="AX230">
        <v>39682876</v>
      </c>
      <c r="AY230">
        <v>1</v>
      </c>
      <c r="AZ230">
        <v>0</v>
      </c>
      <c r="BA230">
        <v>207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Y230*Source!I67</f>
        <v>2.0999999999999999E-5</v>
      </c>
      <c r="CY230">
        <f t="shared" si="63"/>
        <v>12321.4</v>
      </c>
      <c r="CZ230">
        <f t="shared" si="64"/>
        <v>1820</v>
      </c>
      <c r="DA230">
        <f t="shared" si="65"/>
        <v>6.77</v>
      </c>
      <c r="DB230">
        <f t="shared" si="66"/>
        <v>1.91</v>
      </c>
      <c r="DC230">
        <f t="shared" si="67"/>
        <v>0</v>
      </c>
    </row>
    <row r="231" spans="1:107" x14ac:dyDescent="0.2">
      <c r="A231">
        <f>ROW(Source!A67)</f>
        <v>67</v>
      </c>
      <c r="B231">
        <v>39682553</v>
      </c>
      <c r="C231">
        <v>39682870</v>
      </c>
      <c r="D231">
        <v>36838317</v>
      </c>
      <c r="E231">
        <v>1</v>
      </c>
      <c r="F231">
        <v>1</v>
      </c>
      <c r="G231">
        <v>1</v>
      </c>
      <c r="H231">
        <v>3</v>
      </c>
      <c r="I231" t="s">
        <v>398</v>
      </c>
      <c r="J231" t="s">
        <v>399</v>
      </c>
      <c r="K231" t="s">
        <v>400</v>
      </c>
      <c r="L231">
        <v>1346</v>
      </c>
      <c r="N231">
        <v>1009</v>
      </c>
      <c r="O231" t="s">
        <v>385</v>
      </c>
      <c r="P231" t="s">
        <v>385</v>
      </c>
      <c r="Q231">
        <v>1</v>
      </c>
      <c r="W231">
        <v>0</v>
      </c>
      <c r="X231">
        <v>210558753</v>
      </c>
      <c r="Y231">
        <v>0.02</v>
      </c>
      <c r="AA231">
        <v>193.62</v>
      </c>
      <c r="AB231">
        <v>0</v>
      </c>
      <c r="AC231">
        <v>0</v>
      </c>
      <c r="AD231">
        <v>0</v>
      </c>
      <c r="AE231">
        <v>28.6</v>
      </c>
      <c r="AF231">
        <v>0</v>
      </c>
      <c r="AG231">
        <v>0</v>
      </c>
      <c r="AH231">
        <v>0</v>
      </c>
      <c r="AI231">
        <v>6.77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0.02</v>
      </c>
      <c r="AU231" t="s">
        <v>3</v>
      </c>
      <c r="AV231">
        <v>0</v>
      </c>
      <c r="AW231">
        <v>2</v>
      </c>
      <c r="AX231">
        <v>39682877</v>
      </c>
      <c r="AY231">
        <v>1</v>
      </c>
      <c r="AZ231">
        <v>0</v>
      </c>
      <c r="BA231">
        <v>208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Y231*Source!I67</f>
        <v>4.0000000000000002E-4</v>
      </c>
      <c r="CY231">
        <f t="shared" si="63"/>
        <v>193.62</v>
      </c>
      <c r="CZ231">
        <f t="shared" si="64"/>
        <v>28.6</v>
      </c>
      <c r="DA231">
        <f t="shared" si="65"/>
        <v>6.77</v>
      </c>
      <c r="DB231">
        <f t="shared" si="66"/>
        <v>0.56999999999999995</v>
      </c>
      <c r="DC231">
        <f t="shared" si="67"/>
        <v>0</v>
      </c>
    </row>
    <row r="232" spans="1:107" x14ac:dyDescent="0.2">
      <c r="A232">
        <f>ROW(Source!A67)</f>
        <v>67</v>
      </c>
      <c r="B232">
        <v>39682553</v>
      </c>
      <c r="C232">
        <v>39682870</v>
      </c>
      <c r="D232">
        <v>36852011</v>
      </c>
      <c r="E232">
        <v>1</v>
      </c>
      <c r="F232">
        <v>1</v>
      </c>
      <c r="G232">
        <v>1</v>
      </c>
      <c r="H232">
        <v>3</v>
      </c>
      <c r="I232" t="s">
        <v>503</v>
      </c>
      <c r="J232" t="s">
        <v>504</v>
      </c>
      <c r="K232" t="s">
        <v>505</v>
      </c>
      <c r="L232">
        <v>1355</v>
      </c>
      <c r="N232">
        <v>1010</v>
      </c>
      <c r="O232" t="s">
        <v>85</v>
      </c>
      <c r="P232" t="s">
        <v>85</v>
      </c>
      <c r="Q232">
        <v>100</v>
      </c>
      <c r="W232">
        <v>0</v>
      </c>
      <c r="X232">
        <v>-1427219203</v>
      </c>
      <c r="Y232">
        <v>0.05</v>
      </c>
      <c r="AA232">
        <v>968.11</v>
      </c>
      <c r="AB232">
        <v>0</v>
      </c>
      <c r="AC232">
        <v>0</v>
      </c>
      <c r="AD232">
        <v>0</v>
      </c>
      <c r="AE232">
        <v>143</v>
      </c>
      <c r="AF232">
        <v>0</v>
      </c>
      <c r="AG232">
        <v>0</v>
      </c>
      <c r="AH232">
        <v>0</v>
      </c>
      <c r="AI232">
        <v>6.77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0.05</v>
      </c>
      <c r="AU232" t="s">
        <v>3</v>
      </c>
      <c r="AV232">
        <v>0</v>
      </c>
      <c r="AW232">
        <v>2</v>
      </c>
      <c r="AX232">
        <v>39682878</v>
      </c>
      <c r="AY232">
        <v>1</v>
      </c>
      <c r="AZ232">
        <v>0</v>
      </c>
      <c r="BA232">
        <v>209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Y232*Source!I67</f>
        <v>1E-3</v>
      </c>
      <c r="CY232">
        <f t="shared" si="63"/>
        <v>968.11</v>
      </c>
      <c r="CZ232">
        <f t="shared" si="64"/>
        <v>143</v>
      </c>
      <c r="DA232">
        <f t="shared" si="65"/>
        <v>6.77</v>
      </c>
      <c r="DB232">
        <f t="shared" si="66"/>
        <v>7.15</v>
      </c>
      <c r="DC232">
        <f t="shared" si="67"/>
        <v>0</v>
      </c>
    </row>
    <row r="233" spans="1:107" x14ac:dyDescent="0.2">
      <c r="A233">
        <f>ROW(Source!A67)</f>
        <v>67</v>
      </c>
      <c r="B233">
        <v>39682553</v>
      </c>
      <c r="C233">
        <v>39682870</v>
      </c>
      <c r="D233">
        <v>36852061</v>
      </c>
      <c r="E233">
        <v>1</v>
      </c>
      <c r="F233">
        <v>1</v>
      </c>
      <c r="G233">
        <v>1</v>
      </c>
      <c r="H233">
        <v>3</v>
      </c>
      <c r="I233" t="s">
        <v>506</v>
      </c>
      <c r="J233" t="s">
        <v>507</v>
      </c>
      <c r="K233" t="s">
        <v>508</v>
      </c>
      <c r="L233">
        <v>1356</v>
      </c>
      <c r="N233">
        <v>1010</v>
      </c>
      <c r="O233" t="s">
        <v>509</v>
      </c>
      <c r="P233" t="s">
        <v>509</v>
      </c>
      <c r="Q233">
        <v>1000</v>
      </c>
      <c r="W233">
        <v>0</v>
      </c>
      <c r="X233">
        <v>2033598199</v>
      </c>
      <c r="Y233">
        <v>1.2200000000000001E-2</v>
      </c>
      <c r="AA233">
        <v>1192.94</v>
      </c>
      <c r="AB233">
        <v>0</v>
      </c>
      <c r="AC233">
        <v>0</v>
      </c>
      <c r="AD233">
        <v>0</v>
      </c>
      <c r="AE233">
        <v>176.21</v>
      </c>
      <c r="AF233">
        <v>0</v>
      </c>
      <c r="AG233">
        <v>0</v>
      </c>
      <c r="AH233">
        <v>0</v>
      </c>
      <c r="AI233">
        <v>6.77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1.2200000000000001E-2</v>
      </c>
      <c r="AU233" t="s">
        <v>3</v>
      </c>
      <c r="AV233">
        <v>0</v>
      </c>
      <c r="AW233">
        <v>2</v>
      </c>
      <c r="AX233">
        <v>39682879</v>
      </c>
      <c r="AY233">
        <v>1</v>
      </c>
      <c r="AZ233">
        <v>0</v>
      </c>
      <c r="BA233">
        <v>210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Y233*Source!I67</f>
        <v>2.4400000000000002E-4</v>
      </c>
      <c r="CY233">
        <f t="shared" si="63"/>
        <v>1192.94</v>
      </c>
      <c r="CZ233">
        <f t="shared" si="64"/>
        <v>176.21</v>
      </c>
      <c r="DA233">
        <f t="shared" si="65"/>
        <v>6.77</v>
      </c>
      <c r="DB233">
        <f t="shared" si="66"/>
        <v>2.15</v>
      </c>
      <c r="DC233">
        <f t="shared" si="67"/>
        <v>0</v>
      </c>
    </row>
    <row r="234" spans="1:107" x14ac:dyDescent="0.2">
      <c r="A234">
        <f>ROW(Source!A67)</f>
        <v>67</v>
      </c>
      <c r="B234">
        <v>39682553</v>
      </c>
      <c r="C234">
        <v>39682870</v>
      </c>
      <c r="D234">
        <v>36799065</v>
      </c>
      <c r="E234">
        <v>17</v>
      </c>
      <c r="F234">
        <v>1</v>
      </c>
      <c r="G234">
        <v>1</v>
      </c>
      <c r="H234">
        <v>3</v>
      </c>
      <c r="I234" t="s">
        <v>404</v>
      </c>
      <c r="J234" t="s">
        <v>3</v>
      </c>
      <c r="K234" t="s">
        <v>405</v>
      </c>
      <c r="L234">
        <v>1374</v>
      </c>
      <c r="N234">
        <v>1013</v>
      </c>
      <c r="O234" t="s">
        <v>406</v>
      </c>
      <c r="P234" t="s">
        <v>406</v>
      </c>
      <c r="Q234">
        <v>1</v>
      </c>
      <c r="W234">
        <v>0</v>
      </c>
      <c r="X234">
        <v>-1731369543</v>
      </c>
      <c r="Y234">
        <v>1.18</v>
      </c>
      <c r="AA234">
        <v>1</v>
      </c>
      <c r="AB234">
        <v>0</v>
      </c>
      <c r="AC234">
        <v>0</v>
      </c>
      <c r="AD234">
        <v>0</v>
      </c>
      <c r="AE234">
        <v>1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1.18</v>
      </c>
      <c r="AU234" t="s">
        <v>3</v>
      </c>
      <c r="AV234">
        <v>0</v>
      </c>
      <c r="AW234">
        <v>2</v>
      </c>
      <c r="AX234">
        <v>39682880</v>
      </c>
      <c r="AY234">
        <v>1</v>
      </c>
      <c r="AZ234">
        <v>0</v>
      </c>
      <c r="BA234">
        <v>211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Y234*Source!I67</f>
        <v>2.3599999999999999E-2</v>
      </c>
      <c r="CY234">
        <f t="shared" si="63"/>
        <v>1</v>
      </c>
      <c r="CZ234">
        <f t="shared" si="64"/>
        <v>1</v>
      </c>
      <c r="DA234">
        <f t="shared" si="65"/>
        <v>1</v>
      </c>
      <c r="DB234">
        <f t="shared" si="66"/>
        <v>1.18</v>
      </c>
      <c r="DC234">
        <f t="shared" si="67"/>
        <v>0</v>
      </c>
    </row>
    <row r="235" spans="1:107" x14ac:dyDescent="0.2">
      <c r="A235">
        <f>ROW(Source!A67)</f>
        <v>67</v>
      </c>
      <c r="B235">
        <v>39682553</v>
      </c>
      <c r="C235">
        <v>39682870</v>
      </c>
      <c r="D235">
        <v>0</v>
      </c>
      <c r="E235">
        <v>0</v>
      </c>
      <c r="F235">
        <v>1</v>
      </c>
      <c r="G235">
        <v>1</v>
      </c>
      <c r="H235">
        <v>3</v>
      </c>
      <c r="I235" t="s">
        <v>194</v>
      </c>
      <c r="J235" t="s">
        <v>3</v>
      </c>
      <c r="K235" t="s">
        <v>195</v>
      </c>
      <c r="L235">
        <v>1301</v>
      </c>
      <c r="N235">
        <v>1003</v>
      </c>
      <c r="O235" t="s">
        <v>47</v>
      </c>
      <c r="P235" t="s">
        <v>47</v>
      </c>
      <c r="Q235">
        <v>1</v>
      </c>
      <c r="W235">
        <v>0</v>
      </c>
      <c r="X235">
        <v>126271459</v>
      </c>
      <c r="Y235">
        <v>100</v>
      </c>
      <c r="AA235">
        <v>187.66</v>
      </c>
      <c r="AB235">
        <v>0</v>
      </c>
      <c r="AC235">
        <v>0</v>
      </c>
      <c r="AD235">
        <v>0</v>
      </c>
      <c r="AE235">
        <v>27.72</v>
      </c>
      <c r="AF235">
        <v>0</v>
      </c>
      <c r="AG235">
        <v>0</v>
      </c>
      <c r="AH235">
        <v>0</v>
      </c>
      <c r="AI235">
        <v>6.77</v>
      </c>
      <c r="AJ235">
        <v>1</v>
      </c>
      <c r="AK235">
        <v>1</v>
      </c>
      <c r="AL235">
        <v>1</v>
      </c>
      <c r="AN235">
        <v>0</v>
      </c>
      <c r="AO235">
        <v>0</v>
      </c>
      <c r="AP235">
        <v>0</v>
      </c>
      <c r="AQ235">
        <v>0</v>
      </c>
      <c r="AR235">
        <v>0</v>
      </c>
      <c r="AS235" t="s">
        <v>3</v>
      </c>
      <c r="AT235">
        <v>100</v>
      </c>
      <c r="AU235" t="s">
        <v>3</v>
      </c>
      <c r="AV235">
        <v>0</v>
      </c>
      <c r="AW235">
        <v>1</v>
      </c>
      <c r="AX235">
        <v>-1</v>
      </c>
      <c r="AY235">
        <v>0</v>
      </c>
      <c r="AZ235">
        <v>0</v>
      </c>
      <c r="BA235" t="s">
        <v>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Y235*Source!I67</f>
        <v>2</v>
      </c>
      <c r="CY235">
        <f t="shared" si="63"/>
        <v>187.66</v>
      </c>
      <c r="CZ235">
        <f t="shared" si="64"/>
        <v>27.72</v>
      </c>
      <c r="DA235">
        <f t="shared" si="65"/>
        <v>6.77</v>
      </c>
      <c r="DB235">
        <f t="shared" si="66"/>
        <v>2772</v>
      </c>
      <c r="DC235">
        <f t="shared" si="67"/>
        <v>0</v>
      </c>
    </row>
    <row r="236" spans="1:107" x14ac:dyDescent="0.2">
      <c r="A236">
        <f>ROW(Source!A69)</f>
        <v>69</v>
      </c>
      <c r="B236">
        <v>39682553</v>
      </c>
      <c r="C236">
        <v>39682883</v>
      </c>
      <c r="D236">
        <v>37064878</v>
      </c>
      <c r="E236">
        <v>1</v>
      </c>
      <c r="F236">
        <v>1</v>
      </c>
      <c r="G236">
        <v>1</v>
      </c>
      <c r="H236">
        <v>1</v>
      </c>
      <c r="I236" t="s">
        <v>468</v>
      </c>
      <c r="J236" t="s">
        <v>3</v>
      </c>
      <c r="K236" t="s">
        <v>469</v>
      </c>
      <c r="L236">
        <v>1191</v>
      </c>
      <c r="N236">
        <v>1013</v>
      </c>
      <c r="O236" t="s">
        <v>369</v>
      </c>
      <c r="P236" t="s">
        <v>369</v>
      </c>
      <c r="Q236">
        <v>1</v>
      </c>
      <c r="W236">
        <v>0</v>
      </c>
      <c r="X236">
        <v>-1081351934</v>
      </c>
      <c r="Y236">
        <v>32.159999999999997</v>
      </c>
      <c r="AA236">
        <v>0</v>
      </c>
      <c r="AB236">
        <v>0</v>
      </c>
      <c r="AC236">
        <v>0</v>
      </c>
      <c r="AD236">
        <v>63.64</v>
      </c>
      <c r="AE236">
        <v>0</v>
      </c>
      <c r="AF236">
        <v>0</v>
      </c>
      <c r="AG236">
        <v>0</v>
      </c>
      <c r="AH236">
        <v>9.4</v>
      </c>
      <c r="AI236">
        <v>1</v>
      </c>
      <c r="AJ236">
        <v>1</v>
      </c>
      <c r="AK236">
        <v>1</v>
      </c>
      <c r="AL236">
        <v>6.77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32.159999999999997</v>
      </c>
      <c r="AU236" t="s">
        <v>3</v>
      </c>
      <c r="AV236">
        <v>1</v>
      </c>
      <c r="AW236">
        <v>2</v>
      </c>
      <c r="AX236">
        <v>39682884</v>
      </c>
      <c r="AY236">
        <v>1</v>
      </c>
      <c r="AZ236">
        <v>0</v>
      </c>
      <c r="BA236">
        <v>212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Y236*Source!I69</f>
        <v>56.279999999999994</v>
      </c>
      <c r="CY236">
        <f>AD236</f>
        <v>63.64</v>
      </c>
      <c r="CZ236">
        <f>AH236</f>
        <v>9.4</v>
      </c>
      <c r="DA236">
        <f>AL236</f>
        <v>6.77</v>
      </c>
      <c r="DB236">
        <f t="shared" si="66"/>
        <v>302.3</v>
      </c>
      <c r="DC236">
        <f t="shared" si="67"/>
        <v>0</v>
      </c>
    </row>
    <row r="237" spans="1:107" x14ac:dyDescent="0.2">
      <c r="A237">
        <f>ROW(Source!A69)</f>
        <v>69</v>
      </c>
      <c r="B237">
        <v>39682553</v>
      </c>
      <c r="C237">
        <v>39682883</v>
      </c>
      <c r="D237">
        <v>37064876</v>
      </c>
      <c r="E237">
        <v>1</v>
      </c>
      <c r="F237">
        <v>1</v>
      </c>
      <c r="G237">
        <v>1</v>
      </c>
      <c r="H237">
        <v>1</v>
      </c>
      <c r="I237" t="s">
        <v>370</v>
      </c>
      <c r="J237" t="s">
        <v>3</v>
      </c>
      <c r="K237" t="s">
        <v>371</v>
      </c>
      <c r="L237">
        <v>1191</v>
      </c>
      <c r="N237">
        <v>1013</v>
      </c>
      <c r="O237" t="s">
        <v>369</v>
      </c>
      <c r="P237" t="s">
        <v>369</v>
      </c>
      <c r="Q237">
        <v>1</v>
      </c>
      <c r="W237">
        <v>0</v>
      </c>
      <c r="X237">
        <v>-1417349443</v>
      </c>
      <c r="Y237">
        <v>0.06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6.77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0.06</v>
      </c>
      <c r="AU237" t="s">
        <v>3</v>
      </c>
      <c r="AV237">
        <v>2</v>
      </c>
      <c r="AW237">
        <v>2</v>
      </c>
      <c r="AX237">
        <v>39682885</v>
      </c>
      <c r="AY237">
        <v>1</v>
      </c>
      <c r="AZ237">
        <v>0</v>
      </c>
      <c r="BA237">
        <v>213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Y237*Source!I69</f>
        <v>0.105</v>
      </c>
      <c r="CY237">
        <f>AD237</f>
        <v>0</v>
      </c>
      <c r="CZ237">
        <f>AH237</f>
        <v>0</v>
      </c>
      <c r="DA237">
        <f>AL237</f>
        <v>1</v>
      </c>
      <c r="DB237">
        <f t="shared" si="66"/>
        <v>0</v>
      </c>
      <c r="DC237">
        <f t="shared" si="67"/>
        <v>0</v>
      </c>
    </row>
    <row r="238" spans="1:107" x14ac:dyDescent="0.2">
      <c r="A238">
        <f>ROW(Source!A69)</f>
        <v>69</v>
      </c>
      <c r="B238">
        <v>39682553</v>
      </c>
      <c r="C238">
        <v>39682883</v>
      </c>
      <c r="D238">
        <v>36882159</v>
      </c>
      <c r="E238">
        <v>1</v>
      </c>
      <c r="F238">
        <v>1</v>
      </c>
      <c r="G238">
        <v>1</v>
      </c>
      <c r="H238">
        <v>2</v>
      </c>
      <c r="I238" t="s">
        <v>372</v>
      </c>
      <c r="J238" t="s">
        <v>373</v>
      </c>
      <c r="K238" t="s">
        <v>374</v>
      </c>
      <c r="L238">
        <v>1368</v>
      </c>
      <c r="N238">
        <v>1011</v>
      </c>
      <c r="O238" t="s">
        <v>375</v>
      </c>
      <c r="P238" t="s">
        <v>375</v>
      </c>
      <c r="Q238">
        <v>1</v>
      </c>
      <c r="W238">
        <v>0</v>
      </c>
      <c r="X238">
        <v>-1718674368</v>
      </c>
      <c r="Y238">
        <v>0.03</v>
      </c>
      <c r="AA238">
        <v>0</v>
      </c>
      <c r="AB238">
        <v>758.17</v>
      </c>
      <c r="AC238">
        <v>13.5</v>
      </c>
      <c r="AD238">
        <v>0</v>
      </c>
      <c r="AE238">
        <v>0</v>
      </c>
      <c r="AF238">
        <v>111.99</v>
      </c>
      <c r="AG238">
        <v>13.5</v>
      </c>
      <c r="AH238">
        <v>0</v>
      </c>
      <c r="AI238">
        <v>1</v>
      </c>
      <c r="AJ238">
        <v>6.77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0.03</v>
      </c>
      <c r="AU238" t="s">
        <v>3</v>
      </c>
      <c r="AV238">
        <v>0</v>
      </c>
      <c r="AW238">
        <v>2</v>
      </c>
      <c r="AX238">
        <v>39682886</v>
      </c>
      <c r="AY238">
        <v>1</v>
      </c>
      <c r="AZ238">
        <v>0</v>
      </c>
      <c r="BA238">
        <v>214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Y238*Source!I69</f>
        <v>5.2499999999999998E-2</v>
      </c>
      <c r="CY238">
        <f>AB238</f>
        <v>758.17</v>
      </c>
      <c r="CZ238">
        <f>AF238</f>
        <v>111.99</v>
      </c>
      <c r="DA238">
        <f>AJ238</f>
        <v>6.77</v>
      </c>
      <c r="DB238">
        <f t="shared" si="66"/>
        <v>3.36</v>
      </c>
      <c r="DC238">
        <f t="shared" si="67"/>
        <v>0.41</v>
      </c>
    </row>
    <row r="239" spans="1:107" x14ac:dyDescent="0.2">
      <c r="A239">
        <f>ROW(Source!A69)</f>
        <v>69</v>
      </c>
      <c r="B239">
        <v>39682553</v>
      </c>
      <c r="C239">
        <v>39682883</v>
      </c>
      <c r="D239">
        <v>36883554</v>
      </c>
      <c r="E239">
        <v>1</v>
      </c>
      <c r="F239">
        <v>1</v>
      </c>
      <c r="G239">
        <v>1</v>
      </c>
      <c r="H239">
        <v>2</v>
      </c>
      <c r="I239" t="s">
        <v>376</v>
      </c>
      <c r="J239" t="s">
        <v>377</v>
      </c>
      <c r="K239" t="s">
        <v>378</v>
      </c>
      <c r="L239">
        <v>1368</v>
      </c>
      <c r="N239">
        <v>1011</v>
      </c>
      <c r="O239" t="s">
        <v>375</v>
      </c>
      <c r="P239" t="s">
        <v>375</v>
      </c>
      <c r="Q239">
        <v>1</v>
      </c>
      <c r="W239">
        <v>0</v>
      </c>
      <c r="X239">
        <v>1372534845</v>
      </c>
      <c r="Y239">
        <v>0.03</v>
      </c>
      <c r="AA239">
        <v>0</v>
      </c>
      <c r="AB239">
        <v>444.86</v>
      </c>
      <c r="AC239">
        <v>11.6</v>
      </c>
      <c r="AD239">
        <v>0</v>
      </c>
      <c r="AE239">
        <v>0</v>
      </c>
      <c r="AF239">
        <v>65.709999999999994</v>
      </c>
      <c r="AG239">
        <v>11.6</v>
      </c>
      <c r="AH239">
        <v>0</v>
      </c>
      <c r="AI239">
        <v>1</v>
      </c>
      <c r="AJ239">
        <v>6.77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0.03</v>
      </c>
      <c r="AU239" t="s">
        <v>3</v>
      </c>
      <c r="AV239">
        <v>0</v>
      </c>
      <c r="AW239">
        <v>2</v>
      </c>
      <c r="AX239">
        <v>39682887</v>
      </c>
      <c r="AY239">
        <v>1</v>
      </c>
      <c r="AZ239">
        <v>0</v>
      </c>
      <c r="BA239">
        <v>215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Y239*Source!I69</f>
        <v>5.2499999999999998E-2</v>
      </c>
      <c r="CY239">
        <f>AB239</f>
        <v>444.86</v>
      </c>
      <c r="CZ239">
        <f>AF239</f>
        <v>65.709999999999994</v>
      </c>
      <c r="DA239">
        <f>AJ239</f>
        <v>6.77</v>
      </c>
      <c r="DB239">
        <f t="shared" si="66"/>
        <v>1.97</v>
      </c>
      <c r="DC239">
        <f t="shared" si="67"/>
        <v>0.35</v>
      </c>
    </row>
    <row r="240" spans="1:107" x14ac:dyDescent="0.2">
      <c r="A240">
        <f>ROW(Source!A69)</f>
        <v>69</v>
      </c>
      <c r="B240">
        <v>39682553</v>
      </c>
      <c r="C240">
        <v>39682883</v>
      </c>
      <c r="D240">
        <v>36804580</v>
      </c>
      <c r="E240">
        <v>1</v>
      </c>
      <c r="F240">
        <v>1</v>
      </c>
      <c r="G240">
        <v>1</v>
      </c>
      <c r="H240">
        <v>3</v>
      </c>
      <c r="I240" t="s">
        <v>413</v>
      </c>
      <c r="J240" t="s">
        <v>414</v>
      </c>
      <c r="K240" t="s">
        <v>415</v>
      </c>
      <c r="L240">
        <v>1355</v>
      </c>
      <c r="N240">
        <v>1010</v>
      </c>
      <c r="O240" t="s">
        <v>85</v>
      </c>
      <c r="P240" t="s">
        <v>85</v>
      </c>
      <c r="Q240">
        <v>100</v>
      </c>
      <c r="W240">
        <v>0</v>
      </c>
      <c r="X240">
        <v>1794244060</v>
      </c>
      <c r="Y240">
        <v>2.04</v>
      </c>
      <c r="AA240">
        <v>582.22</v>
      </c>
      <c r="AB240">
        <v>0</v>
      </c>
      <c r="AC240">
        <v>0</v>
      </c>
      <c r="AD240">
        <v>0</v>
      </c>
      <c r="AE240">
        <v>86</v>
      </c>
      <c r="AF240">
        <v>0</v>
      </c>
      <c r="AG240">
        <v>0</v>
      </c>
      <c r="AH240">
        <v>0</v>
      </c>
      <c r="AI240">
        <v>6.77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2.04</v>
      </c>
      <c r="AU240" t="s">
        <v>3</v>
      </c>
      <c r="AV240">
        <v>0</v>
      </c>
      <c r="AW240">
        <v>2</v>
      </c>
      <c r="AX240">
        <v>39682888</v>
      </c>
      <c r="AY240">
        <v>1</v>
      </c>
      <c r="AZ240">
        <v>0</v>
      </c>
      <c r="BA240">
        <v>216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Y240*Source!I69</f>
        <v>3.5700000000000003</v>
      </c>
      <c r="CY240">
        <f>AA240</f>
        <v>582.22</v>
      </c>
      <c r="CZ240">
        <f>AE240</f>
        <v>86</v>
      </c>
      <c r="DA240">
        <f>AI240</f>
        <v>6.77</v>
      </c>
      <c r="DB240">
        <f t="shared" si="66"/>
        <v>175.44</v>
      </c>
      <c r="DC240">
        <f t="shared" si="67"/>
        <v>0</v>
      </c>
    </row>
    <row r="241" spans="1:107" x14ac:dyDescent="0.2">
      <c r="A241">
        <f>ROW(Source!A69)</f>
        <v>69</v>
      </c>
      <c r="B241">
        <v>39682553</v>
      </c>
      <c r="C241">
        <v>39682883</v>
      </c>
      <c r="D241">
        <v>36804890</v>
      </c>
      <c r="E241">
        <v>1</v>
      </c>
      <c r="F241">
        <v>1</v>
      </c>
      <c r="G241">
        <v>1</v>
      </c>
      <c r="H241">
        <v>3</v>
      </c>
      <c r="I241" t="s">
        <v>510</v>
      </c>
      <c r="J241" t="s">
        <v>511</v>
      </c>
      <c r="K241" t="s">
        <v>512</v>
      </c>
      <c r="L241">
        <v>1355</v>
      </c>
      <c r="N241">
        <v>1010</v>
      </c>
      <c r="O241" t="s">
        <v>85</v>
      </c>
      <c r="P241" t="s">
        <v>85</v>
      </c>
      <c r="Q241">
        <v>100</v>
      </c>
      <c r="W241">
        <v>0</v>
      </c>
      <c r="X241">
        <v>-1984086104</v>
      </c>
      <c r="Y241">
        <v>2.04</v>
      </c>
      <c r="AA241">
        <v>13.54</v>
      </c>
      <c r="AB241">
        <v>0</v>
      </c>
      <c r="AC241">
        <v>0</v>
      </c>
      <c r="AD241">
        <v>0</v>
      </c>
      <c r="AE241">
        <v>2</v>
      </c>
      <c r="AF241">
        <v>0</v>
      </c>
      <c r="AG241">
        <v>0</v>
      </c>
      <c r="AH241">
        <v>0</v>
      </c>
      <c r="AI241">
        <v>6.77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2.04</v>
      </c>
      <c r="AU241" t="s">
        <v>3</v>
      </c>
      <c r="AV241">
        <v>0</v>
      </c>
      <c r="AW241">
        <v>2</v>
      </c>
      <c r="AX241">
        <v>39682889</v>
      </c>
      <c r="AY241">
        <v>1</v>
      </c>
      <c r="AZ241">
        <v>0</v>
      </c>
      <c r="BA241">
        <v>217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Y241*Source!I69</f>
        <v>3.5700000000000003</v>
      </c>
      <c r="CY241">
        <f>AA241</f>
        <v>13.54</v>
      </c>
      <c r="CZ241">
        <f>AE241</f>
        <v>2</v>
      </c>
      <c r="DA241">
        <f>AI241</f>
        <v>6.77</v>
      </c>
      <c r="DB241">
        <f t="shared" si="66"/>
        <v>4.08</v>
      </c>
      <c r="DC241">
        <f t="shared" si="67"/>
        <v>0</v>
      </c>
    </row>
    <row r="242" spans="1:107" x14ac:dyDescent="0.2">
      <c r="A242">
        <f>ROW(Source!A69)</f>
        <v>69</v>
      </c>
      <c r="B242">
        <v>39682553</v>
      </c>
      <c r="C242">
        <v>39682883</v>
      </c>
      <c r="D242">
        <v>36799065</v>
      </c>
      <c r="E242">
        <v>17</v>
      </c>
      <c r="F242">
        <v>1</v>
      </c>
      <c r="G242">
        <v>1</v>
      </c>
      <c r="H242">
        <v>3</v>
      </c>
      <c r="I242" t="s">
        <v>404</v>
      </c>
      <c r="J242" t="s">
        <v>3</v>
      </c>
      <c r="K242" t="s">
        <v>405</v>
      </c>
      <c r="L242">
        <v>1374</v>
      </c>
      <c r="N242">
        <v>1013</v>
      </c>
      <c r="O242" t="s">
        <v>406</v>
      </c>
      <c r="P242" t="s">
        <v>406</v>
      </c>
      <c r="Q242">
        <v>1</v>
      </c>
      <c r="W242">
        <v>0</v>
      </c>
      <c r="X242">
        <v>-1731369543</v>
      </c>
      <c r="Y242">
        <v>6.05</v>
      </c>
      <c r="AA242">
        <v>1</v>
      </c>
      <c r="AB242">
        <v>0</v>
      </c>
      <c r="AC242">
        <v>0</v>
      </c>
      <c r="AD242">
        <v>0</v>
      </c>
      <c r="AE242">
        <v>1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6.05</v>
      </c>
      <c r="AU242" t="s">
        <v>3</v>
      </c>
      <c r="AV242">
        <v>0</v>
      </c>
      <c r="AW242">
        <v>2</v>
      </c>
      <c r="AX242">
        <v>39682890</v>
      </c>
      <c r="AY242">
        <v>1</v>
      </c>
      <c r="AZ242">
        <v>0</v>
      </c>
      <c r="BA242">
        <v>218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Y242*Source!I69</f>
        <v>10.5875</v>
      </c>
      <c r="CY242">
        <f>AA242</f>
        <v>1</v>
      </c>
      <c r="CZ242">
        <f>AE242</f>
        <v>1</v>
      </c>
      <c r="DA242">
        <f>AI242</f>
        <v>1</v>
      </c>
      <c r="DB242">
        <f t="shared" si="66"/>
        <v>6.05</v>
      </c>
      <c r="DC242">
        <f t="shared" si="67"/>
        <v>0</v>
      </c>
    </row>
    <row r="243" spans="1:107" x14ac:dyDescent="0.2">
      <c r="A243">
        <f>ROW(Source!A69)</f>
        <v>69</v>
      </c>
      <c r="B243">
        <v>39682553</v>
      </c>
      <c r="C243">
        <v>39682883</v>
      </c>
      <c r="D243">
        <v>0</v>
      </c>
      <c r="E243">
        <v>0</v>
      </c>
      <c r="F243">
        <v>1</v>
      </c>
      <c r="G243">
        <v>1</v>
      </c>
      <c r="H243">
        <v>3</v>
      </c>
      <c r="I243" t="s">
        <v>194</v>
      </c>
      <c r="J243" t="s">
        <v>3</v>
      </c>
      <c r="K243" t="s">
        <v>215</v>
      </c>
      <c r="L243">
        <v>1301</v>
      </c>
      <c r="N243">
        <v>1003</v>
      </c>
      <c r="O243" t="s">
        <v>47</v>
      </c>
      <c r="P243" t="s">
        <v>47</v>
      </c>
      <c r="Q243">
        <v>1</v>
      </c>
      <c r="W243">
        <v>0</v>
      </c>
      <c r="X243">
        <v>1314116131</v>
      </c>
      <c r="Y243">
        <v>87.428571000000005</v>
      </c>
      <c r="AA243">
        <v>293.48</v>
      </c>
      <c r="AB243">
        <v>0</v>
      </c>
      <c r="AC243">
        <v>0</v>
      </c>
      <c r="AD243">
        <v>0</v>
      </c>
      <c r="AE243">
        <v>43.35</v>
      </c>
      <c r="AF243">
        <v>0</v>
      </c>
      <c r="AG243">
        <v>0</v>
      </c>
      <c r="AH243">
        <v>0</v>
      </c>
      <c r="AI243">
        <v>6.77</v>
      </c>
      <c r="AJ243">
        <v>1</v>
      </c>
      <c r="AK243">
        <v>1</v>
      </c>
      <c r="AL243">
        <v>1</v>
      </c>
      <c r="AN243">
        <v>0</v>
      </c>
      <c r="AO243">
        <v>0</v>
      </c>
      <c r="AP243">
        <v>0</v>
      </c>
      <c r="AQ243">
        <v>0</v>
      </c>
      <c r="AR243">
        <v>0</v>
      </c>
      <c r="AS243" t="s">
        <v>3</v>
      </c>
      <c r="AT243">
        <v>87.428571000000005</v>
      </c>
      <c r="AU243" t="s">
        <v>3</v>
      </c>
      <c r="AV243">
        <v>0</v>
      </c>
      <c r="AW243">
        <v>1</v>
      </c>
      <c r="AX243">
        <v>-1</v>
      </c>
      <c r="AY243">
        <v>0</v>
      </c>
      <c r="AZ243">
        <v>0</v>
      </c>
      <c r="BA243" t="s">
        <v>3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Y243*Source!I69</f>
        <v>152.99999925</v>
      </c>
      <c r="CY243">
        <f>AA243</f>
        <v>293.48</v>
      </c>
      <c r="CZ243">
        <f>AE243</f>
        <v>43.35</v>
      </c>
      <c r="DA243">
        <f>AI243</f>
        <v>6.77</v>
      </c>
      <c r="DB243">
        <f t="shared" si="66"/>
        <v>3790.03</v>
      </c>
      <c r="DC243">
        <f t="shared" si="67"/>
        <v>0</v>
      </c>
    </row>
    <row r="244" spans="1:107" x14ac:dyDescent="0.2">
      <c r="A244">
        <f>ROW(Source!A69)</f>
        <v>69</v>
      </c>
      <c r="B244">
        <v>39682553</v>
      </c>
      <c r="C244">
        <v>39682883</v>
      </c>
      <c r="D244">
        <v>0</v>
      </c>
      <c r="E244">
        <v>1</v>
      </c>
      <c r="F244">
        <v>1</v>
      </c>
      <c r="G244">
        <v>1</v>
      </c>
      <c r="H244">
        <v>3</v>
      </c>
      <c r="I244" t="s">
        <v>194</v>
      </c>
      <c r="J244" t="s">
        <v>3</v>
      </c>
      <c r="K244" t="s">
        <v>218</v>
      </c>
      <c r="L244">
        <v>1301</v>
      </c>
      <c r="N244">
        <v>1003</v>
      </c>
      <c r="O244" t="s">
        <v>47</v>
      </c>
      <c r="P244" t="s">
        <v>47</v>
      </c>
      <c r="Q244">
        <v>1</v>
      </c>
      <c r="W244">
        <v>0</v>
      </c>
      <c r="X244">
        <v>-315242619</v>
      </c>
      <c r="Y244">
        <v>14.571429</v>
      </c>
      <c r="AA244">
        <v>115.77</v>
      </c>
      <c r="AB244">
        <v>0</v>
      </c>
      <c r="AC244">
        <v>0</v>
      </c>
      <c r="AD244">
        <v>0</v>
      </c>
      <c r="AE244">
        <v>17.100000000000001</v>
      </c>
      <c r="AF244">
        <v>0</v>
      </c>
      <c r="AG244">
        <v>0</v>
      </c>
      <c r="AH244">
        <v>0</v>
      </c>
      <c r="AI244">
        <v>6.77</v>
      </c>
      <c r="AJ244">
        <v>1</v>
      </c>
      <c r="AK244">
        <v>1</v>
      </c>
      <c r="AL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 t="s">
        <v>3</v>
      </c>
      <c r="AT244">
        <v>14.571429</v>
      </c>
      <c r="AU244" t="s">
        <v>3</v>
      </c>
      <c r="AV244">
        <v>0</v>
      </c>
      <c r="AW244">
        <v>1</v>
      </c>
      <c r="AX244">
        <v>-1</v>
      </c>
      <c r="AY244">
        <v>0</v>
      </c>
      <c r="AZ244">
        <v>0</v>
      </c>
      <c r="BA244" t="s">
        <v>3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Y244*Source!I69</f>
        <v>25.500000750000002</v>
      </c>
      <c r="CY244">
        <f>AA244</f>
        <v>115.77</v>
      </c>
      <c r="CZ244">
        <f>AE244</f>
        <v>17.100000000000001</v>
      </c>
      <c r="DA244">
        <f>AI244</f>
        <v>6.77</v>
      </c>
      <c r="DB244">
        <f t="shared" si="66"/>
        <v>249.17</v>
      </c>
      <c r="DC244">
        <f t="shared" si="67"/>
        <v>0</v>
      </c>
    </row>
    <row r="245" spans="1:107" x14ac:dyDescent="0.2">
      <c r="A245">
        <f>ROW(Source!A72)</f>
        <v>72</v>
      </c>
      <c r="B245">
        <v>39682553</v>
      </c>
      <c r="C245">
        <v>39682899</v>
      </c>
      <c r="D245">
        <v>37518963</v>
      </c>
      <c r="E245">
        <v>1</v>
      </c>
      <c r="F245">
        <v>1</v>
      </c>
      <c r="G245">
        <v>1</v>
      </c>
      <c r="H245">
        <v>1</v>
      </c>
      <c r="I245" t="s">
        <v>513</v>
      </c>
      <c r="J245" t="s">
        <v>3</v>
      </c>
      <c r="K245" t="s">
        <v>514</v>
      </c>
      <c r="L245">
        <v>1191</v>
      </c>
      <c r="N245">
        <v>1013</v>
      </c>
      <c r="O245" t="s">
        <v>369</v>
      </c>
      <c r="P245" t="s">
        <v>369</v>
      </c>
      <c r="Q245">
        <v>1</v>
      </c>
      <c r="W245">
        <v>0</v>
      </c>
      <c r="X245">
        <v>1197411217</v>
      </c>
      <c r="Y245">
        <v>1.8</v>
      </c>
      <c r="AA245">
        <v>0</v>
      </c>
      <c r="AB245">
        <v>0</v>
      </c>
      <c r="AC245">
        <v>0</v>
      </c>
      <c r="AD245">
        <v>65.13</v>
      </c>
      <c r="AE245">
        <v>0</v>
      </c>
      <c r="AF245">
        <v>0</v>
      </c>
      <c r="AG245">
        <v>0</v>
      </c>
      <c r="AH245">
        <v>9.6199999999999992</v>
      </c>
      <c r="AI245">
        <v>1</v>
      </c>
      <c r="AJ245">
        <v>1</v>
      </c>
      <c r="AK245">
        <v>1</v>
      </c>
      <c r="AL245">
        <v>6.77</v>
      </c>
      <c r="AN245">
        <v>0</v>
      </c>
      <c r="AO245">
        <v>1</v>
      </c>
      <c r="AP245">
        <v>1</v>
      </c>
      <c r="AQ245">
        <v>0</v>
      </c>
      <c r="AR245">
        <v>0</v>
      </c>
      <c r="AS245" t="s">
        <v>3</v>
      </c>
      <c r="AT245">
        <v>1.8</v>
      </c>
      <c r="AU245" t="s">
        <v>3</v>
      </c>
      <c r="AV245">
        <v>1</v>
      </c>
      <c r="AW245">
        <v>2</v>
      </c>
      <c r="AX245">
        <v>39682900</v>
      </c>
      <c r="AY245">
        <v>1</v>
      </c>
      <c r="AZ245">
        <v>0</v>
      </c>
      <c r="BA245">
        <v>219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Y245*Source!I72</f>
        <v>10.8</v>
      </c>
      <c r="CY245">
        <f t="shared" ref="CY245:CY254" si="68">AD245</f>
        <v>65.13</v>
      </c>
      <c r="CZ245">
        <f t="shared" ref="CZ245:CZ254" si="69">AH245</f>
        <v>9.6199999999999992</v>
      </c>
      <c r="DA245">
        <f t="shared" ref="DA245:DA254" si="70">AL245</f>
        <v>6.77</v>
      </c>
      <c r="DB245">
        <f t="shared" si="66"/>
        <v>17.32</v>
      </c>
      <c r="DC245">
        <f t="shared" si="67"/>
        <v>0</v>
      </c>
    </row>
    <row r="246" spans="1:107" x14ac:dyDescent="0.2">
      <c r="A246">
        <f>ROW(Source!A72)</f>
        <v>72</v>
      </c>
      <c r="B246">
        <v>39682553</v>
      </c>
      <c r="C246">
        <v>39682899</v>
      </c>
      <c r="D246">
        <v>37518712</v>
      </c>
      <c r="E246">
        <v>1</v>
      </c>
      <c r="F246">
        <v>1</v>
      </c>
      <c r="G246">
        <v>1</v>
      </c>
      <c r="H246">
        <v>1</v>
      </c>
      <c r="I246" t="s">
        <v>515</v>
      </c>
      <c r="J246" t="s">
        <v>3</v>
      </c>
      <c r="K246" t="s">
        <v>516</v>
      </c>
      <c r="L246">
        <v>1191</v>
      </c>
      <c r="N246">
        <v>1013</v>
      </c>
      <c r="O246" t="s">
        <v>369</v>
      </c>
      <c r="P246" t="s">
        <v>369</v>
      </c>
      <c r="Q246">
        <v>1</v>
      </c>
      <c r="W246">
        <v>0</v>
      </c>
      <c r="X246">
        <v>-1309109184</v>
      </c>
      <c r="Y246">
        <v>1.8</v>
      </c>
      <c r="AA246">
        <v>0</v>
      </c>
      <c r="AB246">
        <v>0</v>
      </c>
      <c r="AC246">
        <v>0</v>
      </c>
      <c r="AD246">
        <v>62.08</v>
      </c>
      <c r="AE246">
        <v>0</v>
      </c>
      <c r="AF246">
        <v>0</v>
      </c>
      <c r="AG246">
        <v>0</v>
      </c>
      <c r="AH246">
        <v>9.17</v>
      </c>
      <c r="AI246">
        <v>1</v>
      </c>
      <c r="AJ246">
        <v>1</v>
      </c>
      <c r="AK246">
        <v>1</v>
      </c>
      <c r="AL246">
        <v>6.77</v>
      </c>
      <c r="AN246">
        <v>0</v>
      </c>
      <c r="AO246">
        <v>1</v>
      </c>
      <c r="AP246">
        <v>1</v>
      </c>
      <c r="AQ246">
        <v>0</v>
      </c>
      <c r="AR246">
        <v>0</v>
      </c>
      <c r="AS246" t="s">
        <v>3</v>
      </c>
      <c r="AT246">
        <v>1.8</v>
      </c>
      <c r="AU246" t="s">
        <v>3</v>
      </c>
      <c r="AV246">
        <v>1</v>
      </c>
      <c r="AW246">
        <v>2</v>
      </c>
      <c r="AX246">
        <v>39682901</v>
      </c>
      <c r="AY246">
        <v>1</v>
      </c>
      <c r="AZ246">
        <v>0</v>
      </c>
      <c r="BA246">
        <v>220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Y246*Source!I72</f>
        <v>10.8</v>
      </c>
      <c r="CY246">
        <f t="shared" si="68"/>
        <v>62.08</v>
      </c>
      <c r="CZ246">
        <f t="shared" si="69"/>
        <v>9.17</v>
      </c>
      <c r="DA246">
        <f t="shared" si="70"/>
        <v>6.77</v>
      </c>
      <c r="DB246">
        <f t="shared" si="66"/>
        <v>16.510000000000002</v>
      </c>
      <c r="DC246">
        <f t="shared" si="67"/>
        <v>0</v>
      </c>
    </row>
    <row r="247" spans="1:107" x14ac:dyDescent="0.2">
      <c r="A247">
        <f>ROW(Source!A73)</f>
        <v>73</v>
      </c>
      <c r="B247">
        <v>39682553</v>
      </c>
      <c r="C247">
        <v>39682903</v>
      </c>
      <c r="D247">
        <v>37518963</v>
      </c>
      <c r="E247">
        <v>1</v>
      </c>
      <c r="F247">
        <v>1</v>
      </c>
      <c r="G247">
        <v>1</v>
      </c>
      <c r="H247">
        <v>1</v>
      </c>
      <c r="I247" t="s">
        <v>513</v>
      </c>
      <c r="J247" t="s">
        <v>3</v>
      </c>
      <c r="K247" t="s">
        <v>514</v>
      </c>
      <c r="L247">
        <v>1191</v>
      </c>
      <c r="N247">
        <v>1013</v>
      </c>
      <c r="O247" t="s">
        <v>369</v>
      </c>
      <c r="P247" t="s">
        <v>369</v>
      </c>
      <c r="Q247">
        <v>1</v>
      </c>
      <c r="W247">
        <v>0</v>
      </c>
      <c r="X247">
        <v>1197411217</v>
      </c>
      <c r="Y247">
        <v>0.68</v>
      </c>
      <c r="AA247">
        <v>0</v>
      </c>
      <c r="AB247">
        <v>0</v>
      </c>
      <c r="AC247">
        <v>0</v>
      </c>
      <c r="AD247">
        <v>65.13</v>
      </c>
      <c r="AE247">
        <v>0</v>
      </c>
      <c r="AF247">
        <v>0</v>
      </c>
      <c r="AG247">
        <v>0</v>
      </c>
      <c r="AH247">
        <v>9.6199999999999992</v>
      </c>
      <c r="AI247">
        <v>1</v>
      </c>
      <c r="AJ247">
        <v>1</v>
      </c>
      <c r="AK247">
        <v>1</v>
      </c>
      <c r="AL247">
        <v>6.77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0.68</v>
      </c>
      <c r="AU247" t="s">
        <v>3</v>
      </c>
      <c r="AV247">
        <v>1</v>
      </c>
      <c r="AW247">
        <v>2</v>
      </c>
      <c r="AX247">
        <v>39682908</v>
      </c>
      <c r="AY247">
        <v>1</v>
      </c>
      <c r="AZ247">
        <v>0</v>
      </c>
      <c r="BA247">
        <v>221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Y247*Source!I73</f>
        <v>38.080000000000005</v>
      </c>
      <c r="CY247">
        <f t="shared" si="68"/>
        <v>65.13</v>
      </c>
      <c r="CZ247">
        <f t="shared" si="69"/>
        <v>9.6199999999999992</v>
      </c>
      <c r="DA247">
        <f t="shared" si="70"/>
        <v>6.77</v>
      </c>
      <c r="DB247">
        <f t="shared" si="66"/>
        <v>6.54</v>
      </c>
      <c r="DC247">
        <f t="shared" si="67"/>
        <v>0</v>
      </c>
    </row>
    <row r="248" spans="1:107" x14ac:dyDescent="0.2">
      <c r="A248">
        <f>ROW(Source!A73)</f>
        <v>73</v>
      </c>
      <c r="B248">
        <v>39682553</v>
      </c>
      <c r="C248">
        <v>39682903</v>
      </c>
      <c r="D248">
        <v>37518712</v>
      </c>
      <c r="E248">
        <v>1</v>
      </c>
      <c r="F248">
        <v>1</v>
      </c>
      <c r="G248">
        <v>1</v>
      </c>
      <c r="H248">
        <v>1</v>
      </c>
      <c r="I248" t="s">
        <v>515</v>
      </c>
      <c r="J248" t="s">
        <v>3</v>
      </c>
      <c r="K248" t="s">
        <v>516</v>
      </c>
      <c r="L248">
        <v>1191</v>
      </c>
      <c r="N248">
        <v>1013</v>
      </c>
      <c r="O248" t="s">
        <v>369</v>
      </c>
      <c r="P248" t="s">
        <v>369</v>
      </c>
      <c r="Q248">
        <v>1</v>
      </c>
      <c r="W248">
        <v>0</v>
      </c>
      <c r="X248">
        <v>-1309109184</v>
      </c>
      <c r="Y248">
        <v>0.68</v>
      </c>
      <c r="AA248">
        <v>0</v>
      </c>
      <c r="AB248">
        <v>0</v>
      </c>
      <c r="AC248">
        <v>0</v>
      </c>
      <c r="AD248">
        <v>62.08</v>
      </c>
      <c r="AE248">
        <v>0</v>
      </c>
      <c r="AF248">
        <v>0</v>
      </c>
      <c r="AG248">
        <v>0</v>
      </c>
      <c r="AH248">
        <v>9.17</v>
      </c>
      <c r="AI248">
        <v>1</v>
      </c>
      <c r="AJ248">
        <v>1</v>
      </c>
      <c r="AK248">
        <v>1</v>
      </c>
      <c r="AL248">
        <v>6.77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0.68</v>
      </c>
      <c r="AU248" t="s">
        <v>3</v>
      </c>
      <c r="AV248">
        <v>1</v>
      </c>
      <c r="AW248">
        <v>2</v>
      </c>
      <c r="AX248">
        <v>39682909</v>
      </c>
      <c r="AY248">
        <v>1</v>
      </c>
      <c r="AZ248">
        <v>0</v>
      </c>
      <c r="BA248">
        <v>222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Y248*Source!I73</f>
        <v>38.080000000000005</v>
      </c>
      <c r="CY248">
        <f t="shared" si="68"/>
        <v>62.08</v>
      </c>
      <c r="CZ248">
        <f t="shared" si="69"/>
        <v>9.17</v>
      </c>
      <c r="DA248">
        <f t="shared" si="70"/>
        <v>6.77</v>
      </c>
      <c r="DB248">
        <f t="shared" si="66"/>
        <v>6.24</v>
      </c>
      <c r="DC248">
        <f t="shared" si="67"/>
        <v>0</v>
      </c>
    </row>
    <row r="249" spans="1:107" x14ac:dyDescent="0.2">
      <c r="A249">
        <f>ROW(Source!A74)</f>
        <v>74</v>
      </c>
      <c r="B249">
        <v>39682553</v>
      </c>
      <c r="C249">
        <v>39682910</v>
      </c>
      <c r="D249">
        <v>37519679</v>
      </c>
      <c r="E249">
        <v>1</v>
      </c>
      <c r="F249">
        <v>1</v>
      </c>
      <c r="G249">
        <v>1</v>
      </c>
      <c r="H249">
        <v>1</v>
      </c>
      <c r="I249" t="s">
        <v>517</v>
      </c>
      <c r="J249" t="s">
        <v>3</v>
      </c>
      <c r="K249" t="s">
        <v>518</v>
      </c>
      <c r="L249">
        <v>1191</v>
      </c>
      <c r="N249">
        <v>1013</v>
      </c>
      <c r="O249" t="s">
        <v>369</v>
      </c>
      <c r="P249" t="s">
        <v>369</v>
      </c>
      <c r="Q249">
        <v>1</v>
      </c>
      <c r="W249">
        <v>0</v>
      </c>
      <c r="X249">
        <v>-1166887252</v>
      </c>
      <c r="Y249">
        <v>0.61</v>
      </c>
      <c r="AA249">
        <v>0</v>
      </c>
      <c r="AB249">
        <v>0</v>
      </c>
      <c r="AC249">
        <v>0</v>
      </c>
      <c r="AD249">
        <v>87.47</v>
      </c>
      <c r="AE249">
        <v>0</v>
      </c>
      <c r="AF249">
        <v>0</v>
      </c>
      <c r="AG249">
        <v>0</v>
      </c>
      <c r="AH249">
        <v>12.92</v>
      </c>
      <c r="AI249">
        <v>1</v>
      </c>
      <c r="AJ249">
        <v>1</v>
      </c>
      <c r="AK249">
        <v>1</v>
      </c>
      <c r="AL249">
        <v>6.77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0.61</v>
      </c>
      <c r="AU249" t="s">
        <v>3</v>
      </c>
      <c r="AV249">
        <v>1</v>
      </c>
      <c r="AW249">
        <v>2</v>
      </c>
      <c r="AX249">
        <v>39682915</v>
      </c>
      <c r="AY249">
        <v>1</v>
      </c>
      <c r="AZ249">
        <v>0</v>
      </c>
      <c r="BA249">
        <v>223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Y249*Source!I74</f>
        <v>32.94</v>
      </c>
      <c r="CY249">
        <f t="shared" si="68"/>
        <v>87.47</v>
      </c>
      <c r="CZ249">
        <f t="shared" si="69"/>
        <v>12.92</v>
      </c>
      <c r="DA249">
        <f t="shared" si="70"/>
        <v>6.77</v>
      </c>
      <c r="DB249">
        <f t="shared" si="66"/>
        <v>7.88</v>
      </c>
      <c r="DC249">
        <f t="shared" si="67"/>
        <v>0</v>
      </c>
    </row>
    <row r="250" spans="1:107" x14ac:dyDescent="0.2">
      <c r="A250">
        <f>ROW(Source!A74)</f>
        <v>74</v>
      </c>
      <c r="B250">
        <v>39682553</v>
      </c>
      <c r="C250">
        <v>39682910</v>
      </c>
      <c r="D250">
        <v>37518716</v>
      </c>
      <c r="E250">
        <v>1</v>
      </c>
      <c r="F250">
        <v>1</v>
      </c>
      <c r="G250">
        <v>1</v>
      </c>
      <c r="H250">
        <v>1</v>
      </c>
      <c r="I250" t="s">
        <v>519</v>
      </c>
      <c r="J250" t="s">
        <v>3</v>
      </c>
      <c r="K250" t="s">
        <v>520</v>
      </c>
      <c r="L250">
        <v>1191</v>
      </c>
      <c r="N250">
        <v>1013</v>
      </c>
      <c r="O250" t="s">
        <v>369</v>
      </c>
      <c r="P250" t="s">
        <v>369</v>
      </c>
      <c r="Q250">
        <v>1</v>
      </c>
      <c r="W250">
        <v>0</v>
      </c>
      <c r="X250">
        <v>1776637054</v>
      </c>
      <c r="Y250">
        <v>0.61</v>
      </c>
      <c r="AA250">
        <v>0</v>
      </c>
      <c r="AB250">
        <v>0</v>
      </c>
      <c r="AC250">
        <v>0</v>
      </c>
      <c r="AD250">
        <v>85.91</v>
      </c>
      <c r="AE250">
        <v>0</v>
      </c>
      <c r="AF250">
        <v>0</v>
      </c>
      <c r="AG250">
        <v>0</v>
      </c>
      <c r="AH250">
        <v>12.69</v>
      </c>
      <c r="AI250">
        <v>1</v>
      </c>
      <c r="AJ250">
        <v>1</v>
      </c>
      <c r="AK250">
        <v>1</v>
      </c>
      <c r="AL250">
        <v>6.77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0.61</v>
      </c>
      <c r="AU250" t="s">
        <v>3</v>
      </c>
      <c r="AV250">
        <v>1</v>
      </c>
      <c r="AW250">
        <v>2</v>
      </c>
      <c r="AX250">
        <v>39682916</v>
      </c>
      <c r="AY250">
        <v>1</v>
      </c>
      <c r="AZ250">
        <v>0</v>
      </c>
      <c r="BA250">
        <v>224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Y250*Source!I74</f>
        <v>32.94</v>
      </c>
      <c r="CY250">
        <f t="shared" si="68"/>
        <v>85.91</v>
      </c>
      <c r="CZ250">
        <f t="shared" si="69"/>
        <v>12.69</v>
      </c>
      <c r="DA250">
        <f t="shared" si="70"/>
        <v>6.77</v>
      </c>
      <c r="DB250">
        <f t="shared" si="66"/>
        <v>7.74</v>
      </c>
      <c r="DC250">
        <f t="shared" si="67"/>
        <v>0</v>
      </c>
    </row>
    <row r="251" spans="1:107" x14ac:dyDescent="0.2">
      <c r="A251">
        <f>ROW(Source!A75)</f>
        <v>75</v>
      </c>
      <c r="B251">
        <v>39682553</v>
      </c>
      <c r="C251">
        <v>39682917</v>
      </c>
      <c r="D251">
        <v>37519679</v>
      </c>
      <c r="E251">
        <v>1</v>
      </c>
      <c r="F251">
        <v>1</v>
      </c>
      <c r="G251">
        <v>1</v>
      </c>
      <c r="H251">
        <v>1</v>
      </c>
      <c r="I251" t="s">
        <v>517</v>
      </c>
      <c r="J251" t="s">
        <v>3</v>
      </c>
      <c r="K251" t="s">
        <v>518</v>
      </c>
      <c r="L251">
        <v>1191</v>
      </c>
      <c r="N251">
        <v>1013</v>
      </c>
      <c r="O251" t="s">
        <v>369</v>
      </c>
      <c r="P251" t="s">
        <v>369</v>
      </c>
      <c r="Q251">
        <v>1</v>
      </c>
      <c r="W251">
        <v>0</v>
      </c>
      <c r="X251">
        <v>-1166887252</v>
      </c>
      <c r="Y251">
        <v>6.48</v>
      </c>
      <c r="AA251">
        <v>0</v>
      </c>
      <c r="AB251">
        <v>0</v>
      </c>
      <c r="AC251">
        <v>0</v>
      </c>
      <c r="AD251">
        <v>87.47</v>
      </c>
      <c r="AE251">
        <v>0</v>
      </c>
      <c r="AF251">
        <v>0</v>
      </c>
      <c r="AG251">
        <v>0</v>
      </c>
      <c r="AH251">
        <v>12.92</v>
      </c>
      <c r="AI251">
        <v>1</v>
      </c>
      <c r="AJ251">
        <v>1</v>
      </c>
      <c r="AK251">
        <v>1</v>
      </c>
      <c r="AL251">
        <v>6.77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6.48</v>
      </c>
      <c r="AU251" t="s">
        <v>3</v>
      </c>
      <c r="AV251">
        <v>1</v>
      </c>
      <c r="AW251">
        <v>2</v>
      </c>
      <c r="AX251">
        <v>39682922</v>
      </c>
      <c r="AY251">
        <v>1</v>
      </c>
      <c r="AZ251">
        <v>0</v>
      </c>
      <c r="BA251">
        <v>225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Y251*Source!I75</f>
        <v>1.0368000000000002</v>
      </c>
      <c r="CY251">
        <f t="shared" si="68"/>
        <v>87.47</v>
      </c>
      <c r="CZ251">
        <f t="shared" si="69"/>
        <v>12.92</v>
      </c>
      <c r="DA251">
        <f t="shared" si="70"/>
        <v>6.77</v>
      </c>
      <c r="DB251">
        <f t="shared" si="66"/>
        <v>83.72</v>
      </c>
      <c r="DC251">
        <f t="shared" si="67"/>
        <v>0</v>
      </c>
    </row>
    <row r="252" spans="1:107" x14ac:dyDescent="0.2">
      <c r="A252">
        <f>ROW(Source!A75)</f>
        <v>75</v>
      </c>
      <c r="B252">
        <v>39682553</v>
      </c>
      <c r="C252">
        <v>39682917</v>
      </c>
      <c r="D252">
        <v>37518716</v>
      </c>
      <c r="E252">
        <v>1</v>
      </c>
      <c r="F252">
        <v>1</v>
      </c>
      <c r="G252">
        <v>1</v>
      </c>
      <c r="H252">
        <v>1</v>
      </c>
      <c r="I252" t="s">
        <v>519</v>
      </c>
      <c r="J252" t="s">
        <v>3</v>
      </c>
      <c r="K252" t="s">
        <v>520</v>
      </c>
      <c r="L252">
        <v>1191</v>
      </c>
      <c r="N252">
        <v>1013</v>
      </c>
      <c r="O252" t="s">
        <v>369</v>
      </c>
      <c r="P252" t="s">
        <v>369</v>
      </c>
      <c r="Q252">
        <v>1</v>
      </c>
      <c r="W252">
        <v>0</v>
      </c>
      <c r="X252">
        <v>1776637054</v>
      </c>
      <c r="Y252">
        <v>6.48</v>
      </c>
      <c r="AA252">
        <v>0</v>
      </c>
      <c r="AB252">
        <v>0</v>
      </c>
      <c r="AC252">
        <v>0</v>
      </c>
      <c r="AD252">
        <v>85.91</v>
      </c>
      <c r="AE252">
        <v>0</v>
      </c>
      <c r="AF252">
        <v>0</v>
      </c>
      <c r="AG252">
        <v>0</v>
      </c>
      <c r="AH252">
        <v>12.69</v>
      </c>
      <c r="AI252">
        <v>1</v>
      </c>
      <c r="AJ252">
        <v>1</v>
      </c>
      <c r="AK252">
        <v>1</v>
      </c>
      <c r="AL252">
        <v>6.77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6.48</v>
      </c>
      <c r="AU252" t="s">
        <v>3</v>
      </c>
      <c r="AV252">
        <v>1</v>
      </c>
      <c r="AW252">
        <v>2</v>
      </c>
      <c r="AX252">
        <v>39682923</v>
      </c>
      <c r="AY252">
        <v>1</v>
      </c>
      <c r="AZ252">
        <v>0</v>
      </c>
      <c r="BA252">
        <v>226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Y252*Source!I75</f>
        <v>1.0368000000000002</v>
      </c>
      <c r="CY252">
        <f t="shared" si="68"/>
        <v>85.91</v>
      </c>
      <c r="CZ252">
        <f t="shared" si="69"/>
        <v>12.69</v>
      </c>
      <c r="DA252">
        <f t="shared" si="70"/>
        <v>6.77</v>
      </c>
      <c r="DB252">
        <f t="shared" si="66"/>
        <v>82.23</v>
      </c>
      <c r="DC252">
        <f t="shared" si="67"/>
        <v>0</v>
      </c>
    </row>
    <row r="253" spans="1:107" x14ac:dyDescent="0.2">
      <c r="A253">
        <f>ROW(Source!A76)</f>
        <v>76</v>
      </c>
      <c r="B253">
        <v>39682553</v>
      </c>
      <c r="C253">
        <v>39682924</v>
      </c>
      <c r="D253">
        <v>37519679</v>
      </c>
      <c r="E253">
        <v>1</v>
      </c>
      <c r="F253">
        <v>1</v>
      </c>
      <c r="G253">
        <v>1</v>
      </c>
      <c r="H253">
        <v>1</v>
      </c>
      <c r="I253" t="s">
        <v>517</v>
      </c>
      <c r="J253" t="s">
        <v>3</v>
      </c>
      <c r="K253" t="s">
        <v>518</v>
      </c>
      <c r="L253">
        <v>1191</v>
      </c>
      <c r="N253">
        <v>1013</v>
      </c>
      <c r="O253" t="s">
        <v>369</v>
      </c>
      <c r="P253" t="s">
        <v>369</v>
      </c>
      <c r="Q253">
        <v>1</v>
      </c>
      <c r="W253">
        <v>0</v>
      </c>
      <c r="X253">
        <v>-1166887252</v>
      </c>
      <c r="Y253">
        <v>0.16</v>
      </c>
      <c r="AA253">
        <v>0</v>
      </c>
      <c r="AB253">
        <v>0</v>
      </c>
      <c r="AC253">
        <v>0</v>
      </c>
      <c r="AD253">
        <v>87.47</v>
      </c>
      <c r="AE253">
        <v>0</v>
      </c>
      <c r="AF253">
        <v>0</v>
      </c>
      <c r="AG253">
        <v>0</v>
      </c>
      <c r="AH253">
        <v>12.92</v>
      </c>
      <c r="AI253">
        <v>1</v>
      </c>
      <c r="AJ253">
        <v>1</v>
      </c>
      <c r="AK253">
        <v>1</v>
      </c>
      <c r="AL253">
        <v>6.77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0.16</v>
      </c>
      <c r="AU253" t="s">
        <v>3</v>
      </c>
      <c r="AV253">
        <v>1</v>
      </c>
      <c r="AW253">
        <v>2</v>
      </c>
      <c r="AX253">
        <v>39682929</v>
      </c>
      <c r="AY253">
        <v>1</v>
      </c>
      <c r="AZ253">
        <v>0</v>
      </c>
      <c r="BA253">
        <v>227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Y253*Source!I76</f>
        <v>13.44</v>
      </c>
      <c r="CY253">
        <f t="shared" si="68"/>
        <v>87.47</v>
      </c>
      <c r="CZ253">
        <f t="shared" si="69"/>
        <v>12.92</v>
      </c>
      <c r="DA253">
        <f t="shared" si="70"/>
        <v>6.77</v>
      </c>
      <c r="DB253">
        <f t="shared" si="66"/>
        <v>2.0699999999999998</v>
      </c>
      <c r="DC253">
        <f t="shared" si="67"/>
        <v>0</v>
      </c>
    </row>
    <row r="254" spans="1:107" x14ac:dyDescent="0.2">
      <c r="A254">
        <f>ROW(Source!A76)</f>
        <v>76</v>
      </c>
      <c r="B254">
        <v>39682553</v>
      </c>
      <c r="C254">
        <v>39682924</v>
      </c>
      <c r="D254">
        <v>37518716</v>
      </c>
      <c r="E254">
        <v>1</v>
      </c>
      <c r="F254">
        <v>1</v>
      </c>
      <c r="G254">
        <v>1</v>
      </c>
      <c r="H254">
        <v>1</v>
      </c>
      <c r="I254" t="s">
        <v>519</v>
      </c>
      <c r="J254" t="s">
        <v>3</v>
      </c>
      <c r="K254" t="s">
        <v>520</v>
      </c>
      <c r="L254">
        <v>1191</v>
      </c>
      <c r="N254">
        <v>1013</v>
      </c>
      <c r="O254" t="s">
        <v>369</v>
      </c>
      <c r="P254" t="s">
        <v>369</v>
      </c>
      <c r="Q254">
        <v>1</v>
      </c>
      <c r="W254">
        <v>0</v>
      </c>
      <c r="X254">
        <v>1776637054</v>
      </c>
      <c r="Y254">
        <v>0.16</v>
      </c>
      <c r="AA254">
        <v>0</v>
      </c>
      <c r="AB254">
        <v>0</v>
      </c>
      <c r="AC254">
        <v>0</v>
      </c>
      <c r="AD254">
        <v>85.91</v>
      </c>
      <c r="AE254">
        <v>0</v>
      </c>
      <c r="AF254">
        <v>0</v>
      </c>
      <c r="AG254">
        <v>0</v>
      </c>
      <c r="AH254">
        <v>12.69</v>
      </c>
      <c r="AI254">
        <v>1</v>
      </c>
      <c r="AJ254">
        <v>1</v>
      </c>
      <c r="AK254">
        <v>1</v>
      </c>
      <c r="AL254">
        <v>6.77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0.16</v>
      </c>
      <c r="AU254" t="s">
        <v>3</v>
      </c>
      <c r="AV254">
        <v>1</v>
      </c>
      <c r="AW254">
        <v>2</v>
      </c>
      <c r="AX254">
        <v>39682930</v>
      </c>
      <c r="AY254">
        <v>1</v>
      </c>
      <c r="AZ254">
        <v>0</v>
      </c>
      <c r="BA254">
        <v>228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Y254*Source!I76</f>
        <v>13.44</v>
      </c>
      <c r="CY254">
        <f t="shared" si="68"/>
        <v>85.91</v>
      </c>
      <c r="CZ254">
        <f t="shared" si="69"/>
        <v>12.69</v>
      </c>
      <c r="DA254">
        <f t="shared" si="70"/>
        <v>6.77</v>
      </c>
      <c r="DB254">
        <f t="shared" si="66"/>
        <v>2.0299999999999998</v>
      </c>
      <c r="DC254">
        <f t="shared" si="67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39682571</v>
      </c>
      <c r="C1">
        <v>39682570</v>
      </c>
      <c r="D1">
        <v>37072442</v>
      </c>
      <c r="E1">
        <v>1</v>
      </c>
      <c r="F1">
        <v>1</v>
      </c>
      <c r="G1">
        <v>1</v>
      </c>
      <c r="H1">
        <v>1</v>
      </c>
      <c r="I1" t="s">
        <v>367</v>
      </c>
      <c r="J1" t="s">
        <v>3</v>
      </c>
      <c r="K1" t="s">
        <v>368</v>
      </c>
      <c r="L1">
        <v>1191</v>
      </c>
      <c r="N1">
        <v>1013</v>
      </c>
      <c r="O1" t="s">
        <v>369</v>
      </c>
      <c r="P1" t="s">
        <v>369</v>
      </c>
      <c r="Q1">
        <v>1</v>
      </c>
      <c r="X1">
        <v>9.2799999999999994</v>
      </c>
      <c r="Y1">
        <v>0</v>
      </c>
      <c r="Z1">
        <v>0</v>
      </c>
      <c r="AA1">
        <v>0</v>
      </c>
      <c r="AB1">
        <v>10.65</v>
      </c>
      <c r="AC1">
        <v>0</v>
      </c>
      <c r="AD1">
        <v>1</v>
      </c>
      <c r="AE1">
        <v>1</v>
      </c>
      <c r="AF1" t="s">
        <v>19</v>
      </c>
      <c r="AG1">
        <v>2.7839999999999998</v>
      </c>
      <c r="AH1">
        <v>2</v>
      </c>
      <c r="AI1">
        <v>39682571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39682572</v>
      </c>
      <c r="C2">
        <v>39682570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370</v>
      </c>
      <c r="J2" t="s">
        <v>3</v>
      </c>
      <c r="K2" t="s">
        <v>371</v>
      </c>
      <c r="L2">
        <v>1191</v>
      </c>
      <c r="N2">
        <v>1013</v>
      </c>
      <c r="O2" t="s">
        <v>369</v>
      </c>
      <c r="P2" t="s">
        <v>369</v>
      </c>
      <c r="Q2">
        <v>1</v>
      </c>
      <c r="X2">
        <v>0.02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6.0000000000000001E-3</v>
      </c>
      <c r="AH2">
        <v>2</v>
      </c>
      <c r="AI2">
        <v>39682572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39682573</v>
      </c>
      <c r="C3">
        <v>39682570</v>
      </c>
      <c r="D3">
        <v>36882159</v>
      </c>
      <c r="E3">
        <v>1</v>
      </c>
      <c r="F3">
        <v>1</v>
      </c>
      <c r="G3">
        <v>1</v>
      </c>
      <c r="H3">
        <v>2</v>
      </c>
      <c r="I3" t="s">
        <v>372</v>
      </c>
      <c r="J3" t="s">
        <v>373</v>
      </c>
      <c r="K3" t="s">
        <v>374</v>
      </c>
      <c r="L3">
        <v>1368</v>
      </c>
      <c r="N3">
        <v>1011</v>
      </c>
      <c r="O3" t="s">
        <v>375</v>
      </c>
      <c r="P3" t="s">
        <v>375</v>
      </c>
      <c r="Q3">
        <v>1</v>
      </c>
      <c r="X3">
        <v>0.01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3.0000000000000001E-3</v>
      </c>
      <c r="AH3">
        <v>2</v>
      </c>
      <c r="AI3">
        <v>39682573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39682574</v>
      </c>
      <c r="C4">
        <v>39682570</v>
      </c>
      <c r="D4">
        <v>36883554</v>
      </c>
      <c r="E4">
        <v>1</v>
      </c>
      <c r="F4">
        <v>1</v>
      </c>
      <c r="G4">
        <v>1</v>
      </c>
      <c r="H4">
        <v>2</v>
      </c>
      <c r="I4" t="s">
        <v>376</v>
      </c>
      <c r="J4" t="s">
        <v>377</v>
      </c>
      <c r="K4" t="s">
        <v>378</v>
      </c>
      <c r="L4">
        <v>1368</v>
      </c>
      <c r="N4">
        <v>1011</v>
      </c>
      <c r="O4" t="s">
        <v>375</v>
      </c>
      <c r="P4" t="s">
        <v>375</v>
      </c>
      <c r="Q4">
        <v>1</v>
      </c>
      <c r="X4">
        <v>0.01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3.0000000000000001E-3</v>
      </c>
      <c r="AH4">
        <v>2</v>
      </c>
      <c r="AI4">
        <v>39682574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39682575</v>
      </c>
      <c r="C5">
        <v>39682570</v>
      </c>
      <c r="D5">
        <v>36884526</v>
      </c>
      <c r="E5">
        <v>1</v>
      </c>
      <c r="F5">
        <v>1</v>
      </c>
      <c r="G5">
        <v>1</v>
      </c>
      <c r="H5">
        <v>2</v>
      </c>
      <c r="I5" t="s">
        <v>379</v>
      </c>
      <c r="J5" t="s">
        <v>380</v>
      </c>
      <c r="K5" t="s">
        <v>381</v>
      </c>
      <c r="L5">
        <v>1368</v>
      </c>
      <c r="N5">
        <v>1011</v>
      </c>
      <c r="O5" t="s">
        <v>375</v>
      </c>
      <c r="P5" t="s">
        <v>375</v>
      </c>
      <c r="Q5">
        <v>1</v>
      </c>
      <c r="X5">
        <v>1.25</v>
      </c>
      <c r="Y5">
        <v>0</v>
      </c>
      <c r="Z5">
        <v>1.1100000000000001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0.375</v>
      </c>
      <c r="AH5">
        <v>2</v>
      </c>
      <c r="AI5">
        <v>39682575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39682576</v>
      </c>
      <c r="C6">
        <v>39682570</v>
      </c>
      <c r="D6">
        <v>36800043</v>
      </c>
      <c r="E6">
        <v>1</v>
      </c>
      <c r="F6">
        <v>1</v>
      </c>
      <c r="G6">
        <v>1</v>
      </c>
      <c r="H6">
        <v>3</v>
      </c>
      <c r="I6" t="s">
        <v>382</v>
      </c>
      <c r="J6" t="s">
        <v>383</v>
      </c>
      <c r="K6" t="s">
        <v>384</v>
      </c>
      <c r="L6">
        <v>1346</v>
      </c>
      <c r="N6">
        <v>1009</v>
      </c>
      <c r="O6" t="s">
        <v>385</v>
      </c>
      <c r="P6" t="s">
        <v>385</v>
      </c>
      <c r="Q6">
        <v>1</v>
      </c>
      <c r="X6">
        <v>0.09</v>
      </c>
      <c r="Y6">
        <v>44.97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2</v>
      </c>
      <c r="AI6">
        <v>39682576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39682577</v>
      </c>
      <c r="C7">
        <v>39682570</v>
      </c>
      <c r="D7">
        <v>36801775</v>
      </c>
      <c r="E7">
        <v>1</v>
      </c>
      <c r="F7">
        <v>1</v>
      </c>
      <c r="G7">
        <v>1</v>
      </c>
      <c r="H7">
        <v>3</v>
      </c>
      <c r="I7" t="s">
        <v>386</v>
      </c>
      <c r="J7" t="s">
        <v>387</v>
      </c>
      <c r="K7" t="s">
        <v>388</v>
      </c>
      <c r="L7">
        <v>1346</v>
      </c>
      <c r="N7">
        <v>1009</v>
      </c>
      <c r="O7" t="s">
        <v>385</v>
      </c>
      <c r="P7" t="s">
        <v>385</v>
      </c>
      <c r="Q7">
        <v>1</v>
      </c>
      <c r="X7">
        <v>2.7E-2</v>
      </c>
      <c r="Y7">
        <v>11.5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2</v>
      </c>
      <c r="AI7">
        <v>39682577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39682578</v>
      </c>
      <c r="C8">
        <v>39682570</v>
      </c>
      <c r="D8">
        <v>36802094</v>
      </c>
      <c r="E8">
        <v>1</v>
      </c>
      <c r="F8">
        <v>1</v>
      </c>
      <c r="G8">
        <v>1</v>
      </c>
      <c r="H8">
        <v>3</v>
      </c>
      <c r="I8" t="s">
        <v>389</v>
      </c>
      <c r="J8" t="s">
        <v>390</v>
      </c>
      <c r="K8" t="s">
        <v>391</v>
      </c>
      <c r="L8">
        <v>1346</v>
      </c>
      <c r="N8">
        <v>1009</v>
      </c>
      <c r="O8" t="s">
        <v>385</v>
      </c>
      <c r="P8" t="s">
        <v>385</v>
      </c>
      <c r="Q8">
        <v>1</v>
      </c>
      <c r="X8">
        <v>0.252</v>
      </c>
      <c r="Y8">
        <v>30.4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2</v>
      </c>
      <c r="AI8">
        <v>39682578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39682579</v>
      </c>
      <c r="C9">
        <v>39682570</v>
      </c>
      <c r="D9">
        <v>36804448</v>
      </c>
      <c r="E9">
        <v>1</v>
      </c>
      <c r="F9">
        <v>1</v>
      </c>
      <c r="G9">
        <v>1</v>
      </c>
      <c r="H9">
        <v>3</v>
      </c>
      <c r="I9" t="s">
        <v>392</v>
      </c>
      <c r="J9" t="s">
        <v>393</v>
      </c>
      <c r="K9" t="s">
        <v>394</v>
      </c>
      <c r="L9">
        <v>1346</v>
      </c>
      <c r="N9">
        <v>1009</v>
      </c>
      <c r="O9" t="s">
        <v>385</v>
      </c>
      <c r="P9" t="s">
        <v>385</v>
      </c>
      <c r="Q9">
        <v>1</v>
      </c>
      <c r="X9">
        <v>1.28</v>
      </c>
      <c r="Y9">
        <v>9.0399999999999991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2</v>
      </c>
      <c r="AI9">
        <v>39682579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39682580</v>
      </c>
      <c r="C10">
        <v>39682570</v>
      </c>
      <c r="D10">
        <v>36805500</v>
      </c>
      <c r="E10">
        <v>1</v>
      </c>
      <c r="F10">
        <v>1</v>
      </c>
      <c r="G10">
        <v>1</v>
      </c>
      <c r="H10">
        <v>3</v>
      </c>
      <c r="I10" t="s">
        <v>395</v>
      </c>
      <c r="J10" t="s">
        <v>396</v>
      </c>
      <c r="K10" t="s">
        <v>397</v>
      </c>
      <c r="L10">
        <v>1346</v>
      </c>
      <c r="N10">
        <v>1009</v>
      </c>
      <c r="O10" t="s">
        <v>385</v>
      </c>
      <c r="P10" t="s">
        <v>385</v>
      </c>
      <c r="Q10">
        <v>1</v>
      </c>
      <c r="X10">
        <v>1.6E-2</v>
      </c>
      <c r="Y10">
        <v>133.05000000000001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2</v>
      </c>
      <c r="AI10">
        <v>39682580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39682581</v>
      </c>
      <c r="C11">
        <v>39682570</v>
      </c>
      <c r="D11">
        <v>36838317</v>
      </c>
      <c r="E11">
        <v>1</v>
      </c>
      <c r="F11">
        <v>1</v>
      </c>
      <c r="G11">
        <v>1</v>
      </c>
      <c r="H11">
        <v>3</v>
      </c>
      <c r="I11" t="s">
        <v>398</v>
      </c>
      <c r="J11" t="s">
        <v>399</v>
      </c>
      <c r="K11" t="s">
        <v>400</v>
      </c>
      <c r="L11">
        <v>1346</v>
      </c>
      <c r="N11">
        <v>1009</v>
      </c>
      <c r="O11" t="s">
        <v>385</v>
      </c>
      <c r="P11" t="s">
        <v>385</v>
      </c>
      <c r="Q11">
        <v>1</v>
      </c>
      <c r="X11">
        <v>0.08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2</v>
      </c>
      <c r="AI11">
        <v>39682581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39682582</v>
      </c>
      <c r="C12">
        <v>39682570</v>
      </c>
      <c r="D12">
        <v>36838470</v>
      </c>
      <c r="E12">
        <v>1</v>
      </c>
      <c r="F12">
        <v>1</v>
      </c>
      <c r="G12">
        <v>1</v>
      </c>
      <c r="H12">
        <v>3</v>
      </c>
      <c r="I12" t="s">
        <v>401</v>
      </c>
      <c r="J12" t="s">
        <v>402</v>
      </c>
      <c r="K12" t="s">
        <v>403</v>
      </c>
      <c r="L12">
        <v>1346</v>
      </c>
      <c r="N12">
        <v>1009</v>
      </c>
      <c r="O12" t="s">
        <v>385</v>
      </c>
      <c r="P12" t="s">
        <v>385</v>
      </c>
      <c r="Q12">
        <v>1</v>
      </c>
      <c r="X12">
        <v>0.1</v>
      </c>
      <c r="Y12">
        <v>35.630000000000003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2</v>
      </c>
      <c r="AI12">
        <v>39682582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ROW(Source!A24)</f>
        <v>24</v>
      </c>
      <c r="B13">
        <v>39682583</v>
      </c>
      <c r="C13">
        <v>39682570</v>
      </c>
      <c r="D13">
        <v>36799065</v>
      </c>
      <c r="E13">
        <v>17</v>
      </c>
      <c r="F13">
        <v>1</v>
      </c>
      <c r="G13">
        <v>1</v>
      </c>
      <c r="H13">
        <v>3</v>
      </c>
      <c r="I13" t="s">
        <v>404</v>
      </c>
      <c r="J13" t="s">
        <v>3</v>
      </c>
      <c r="K13" t="s">
        <v>405</v>
      </c>
      <c r="L13">
        <v>1374</v>
      </c>
      <c r="N13">
        <v>1013</v>
      </c>
      <c r="O13" t="s">
        <v>406</v>
      </c>
      <c r="P13" t="s">
        <v>406</v>
      </c>
      <c r="Q13">
        <v>1</v>
      </c>
      <c r="X13">
        <v>1.98</v>
      </c>
      <c r="Y13">
        <v>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18</v>
      </c>
      <c r="AG13">
        <v>0</v>
      </c>
      <c r="AH13">
        <v>2</v>
      </c>
      <c r="AI13">
        <v>39682583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39682585</v>
      </c>
      <c r="C14">
        <v>39682584</v>
      </c>
      <c r="D14">
        <v>37072442</v>
      </c>
      <c r="E14">
        <v>1</v>
      </c>
      <c r="F14">
        <v>1</v>
      </c>
      <c r="G14">
        <v>1</v>
      </c>
      <c r="H14">
        <v>1</v>
      </c>
      <c r="I14" t="s">
        <v>367</v>
      </c>
      <c r="J14" t="s">
        <v>3</v>
      </c>
      <c r="K14" t="s">
        <v>368</v>
      </c>
      <c r="L14">
        <v>1191</v>
      </c>
      <c r="N14">
        <v>1013</v>
      </c>
      <c r="O14" t="s">
        <v>369</v>
      </c>
      <c r="P14" t="s">
        <v>369</v>
      </c>
      <c r="Q14">
        <v>1</v>
      </c>
      <c r="X14">
        <v>4.59</v>
      </c>
      <c r="Y14">
        <v>0</v>
      </c>
      <c r="Z14">
        <v>0</v>
      </c>
      <c r="AA14">
        <v>0</v>
      </c>
      <c r="AB14">
        <v>10.65</v>
      </c>
      <c r="AC14">
        <v>0</v>
      </c>
      <c r="AD14">
        <v>1</v>
      </c>
      <c r="AE14">
        <v>1</v>
      </c>
      <c r="AF14" t="s">
        <v>19</v>
      </c>
      <c r="AG14">
        <v>1.377</v>
      </c>
      <c r="AH14">
        <v>2</v>
      </c>
      <c r="AI14">
        <v>39682585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39682586</v>
      </c>
      <c r="C15">
        <v>39682584</v>
      </c>
      <c r="D15">
        <v>37064876</v>
      </c>
      <c r="E15">
        <v>1</v>
      </c>
      <c r="F15">
        <v>1</v>
      </c>
      <c r="G15">
        <v>1</v>
      </c>
      <c r="H15">
        <v>1</v>
      </c>
      <c r="I15" t="s">
        <v>370</v>
      </c>
      <c r="J15" t="s">
        <v>3</v>
      </c>
      <c r="K15" t="s">
        <v>371</v>
      </c>
      <c r="L15">
        <v>1191</v>
      </c>
      <c r="N15">
        <v>1013</v>
      </c>
      <c r="O15" t="s">
        <v>369</v>
      </c>
      <c r="P15" t="s">
        <v>369</v>
      </c>
      <c r="Q15">
        <v>1</v>
      </c>
      <c r="X15">
        <v>0.02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19</v>
      </c>
      <c r="AG15">
        <v>6.0000000000000001E-3</v>
      </c>
      <c r="AH15">
        <v>2</v>
      </c>
      <c r="AI15">
        <v>39682586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39682587</v>
      </c>
      <c r="C16">
        <v>39682584</v>
      </c>
      <c r="D16">
        <v>36882159</v>
      </c>
      <c r="E16">
        <v>1</v>
      </c>
      <c r="F16">
        <v>1</v>
      </c>
      <c r="G16">
        <v>1</v>
      </c>
      <c r="H16">
        <v>2</v>
      </c>
      <c r="I16" t="s">
        <v>372</v>
      </c>
      <c r="J16" t="s">
        <v>373</v>
      </c>
      <c r="K16" t="s">
        <v>374</v>
      </c>
      <c r="L16">
        <v>1368</v>
      </c>
      <c r="N16">
        <v>1011</v>
      </c>
      <c r="O16" t="s">
        <v>375</v>
      </c>
      <c r="P16" t="s">
        <v>375</v>
      </c>
      <c r="Q16">
        <v>1</v>
      </c>
      <c r="X16">
        <v>0.01</v>
      </c>
      <c r="Y16">
        <v>0</v>
      </c>
      <c r="Z16">
        <v>111.99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3.0000000000000001E-3</v>
      </c>
      <c r="AH16">
        <v>2</v>
      </c>
      <c r="AI16">
        <v>39682587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39682588</v>
      </c>
      <c r="C17">
        <v>39682584</v>
      </c>
      <c r="D17">
        <v>36883554</v>
      </c>
      <c r="E17">
        <v>1</v>
      </c>
      <c r="F17">
        <v>1</v>
      </c>
      <c r="G17">
        <v>1</v>
      </c>
      <c r="H17">
        <v>2</v>
      </c>
      <c r="I17" t="s">
        <v>376</v>
      </c>
      <c r="J17" t="s">
        <v>377</v>
      </c>
      <c r="K17" t="s">
        <v>378</v>
      </c>
      <c r="L17">
        <v>1368</v>
      </c>
      <c r="N17">
        <v>1011</v>
      </c>
      <c r="O17" t="s">
        <v>375</v>
      </c>
      <c r="P17" t="s">
        <v>375</v>
      </c>
      <c r="Q17">
        <v>1</v>
      </c>
      <c r="X17">
        <v>0.01</v>
      </c>
      <c r="Y17">
        <v>0</v>
      </c>
      <c r="Z17">
        <v>65.709999999999994</v>
      </c>
      <c r="AA17">
        <v>11.6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3.0000000000000001E-3</v>
      </c>
      <c r="AH17">
        <v>2</v>
      </c>
      <c r="AI17">
        <v>39682588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39682589</v>
      </c>
      <c r="C18">
        <v>39682584</v>
      </c>
      <c r="D18">
        <v>36883858</v>
      </c>
      <c r="E18">
        <v>1</v>
      </c>
      <c r="F18">
        <v>1</v>
      </c>
      <c r="G18">
        <v>1</v>
      </c>
      <c r="H18">
        <v>2</v>
      </c>
      <c r="I18" t="s">
        <v>407</v>
      </c>
      <c r="J18" t="s">
        <v>408</v>
      </c>
      <c r="K18" t="s">
        <v>409</v>
      </c>
      <c r="L18">
        <v>1368</v>
      </c>
      <c r="N18">
        <v>1011</v>
      </c>
      <c r="O18" t="s">
        <v>375</v>
      </c>
      <c r="P18" t="s">
        <v>375</v>
      </c>
      <c r="Q18">
        <v>1</v>
      </c>
      <c r="X18">
        <v>0.13</v>
      </c>
      <c r="Y18">
        <v>0</v>
      </c>
      <c r="Z18">
        <v>8.1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3.9E-2</v>
      </c>
      <c r="AH18">
        <v>2</v>
      </c>
      <c r="AI18">
        <v>39682589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39682590</v>
      </c>
      <c r="C19">
        <v>39682584</v>
      </c>
      <c r="D19">
        <v>36884526</v>
      </c>
      <c r="E19">
        <v>1</v>
      </c>
      <c r="F19">
        <v>1</v>
      </c>
      <c r="G19">
        <v>1</v>
      </c>
      <c r="H19">
        <v>2</v>
      </c>
      <c r="I19" t="s">
        <v>379</v>
      </c>
      <c r="J19" t="s">
        <v>380</v>
      </c>
      <c r="K19" t="s">
        <v>381</v>
      </c>
      <c r="L19">
        <v>1368</v>
      </c>
      <c r="N19">
        <v>1011</v>
      </c>
      <c r="O19" t="s">
        <v>375</v>
      </c>
      <c r="P19" t="s">
        <v>375</v>
      </c>
      <c r="Q19">
        <v>1</v>
      </c>
      <c r="X19">
        <v>0.59</v>
      </c>
      <c r="Y19">
        <v>0</v>
      </c>
      <c r="Z19">
        <v>1.1100000000000001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0.17699999999999999</v>
      </c>
      <c r="AH19">
        <v>2</v>
      </c>
      <c r="AI19">
        <v>39682590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39682591</v>
      </c>
      <c r="C20">
        <v>39682584</v>
      </c>
      <c r="D20">
        <v>36800043</v>
      </c>
      <c r="E20">
        <v>1</v>
      </c>
      <c r="F20">
        <v>1</v>
      </c>
      <c r="G20">
        <v>1</v>
      </c>
      <c r="H20">
        <v>3</v>
      </c>
      <c r="I20" t="s">
        <v>382</v>
      </c>
      <c r="J20" t="s">
        <v>383</v>
      </c>
      <c r="K20" t="s">
        <v>384</v>
      </c>
      <c r="L20">
        <v>1346</v>
      </c>
      <c r="N20">
        <v>1009</v>
      </c>
      <c r="O20" t="s">
        <v>385</v>
      </c>
      <c r="P20" t="s">
        <v>385</v>
      </c>
      <c r="Q20">
        <v>1</v>
      </c>
      <c r="X20">
        <v>3.5999999999999997E-2</v>
      </c>
      <c r="Y20">
        <v>44.97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2</v>
      </c>
      <c r="AI20">
        <v>39682591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39682592</v>
      </c>
      <c r="C21">
        <v>39682584</v>
      </c>
      <c r="D21">
        <v>36801775</v>
      </c>
      <c r="E21">
        <v>1</v>
      </c>
      <c r="F21">
        <v>1</v>
      </c>
      <c r="G21">
        <v>1</v>
      </c>
      <c r="H21">
        <v>3</v>
      </c>
      <c r="I21" t="s">
        <v>386</v>
      </c>
      <c r="J21" t="s">
        <v>387</v>
      </c>
      <c r="K21" t="s">
        <v>388</v>
      </c>
      <c r="L21">
        <v>1346</v>
      </c>
      <c r="N21">
        <v>1009</v>
      </c>
      <c r="O21" t="s">
        <v>385</v>
      </c>
      <c r="P21" t="s">
        <v>385</v>
      </c>
      <c r="Q21">
        <v>1</v>
      </c>
      <c r="X21">
        <v>1.0999999999999999E-2</v>
      </c>
      <c r="Y21">
        <v>11.5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2</v>
      </c>
      <c r="AI21">
        <v>39682592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39682593</v>
      </c>
      <c r="C22">
        <v>39682584</v>
      </c>
      <c r="D22">
        <v>36802094</v>
      </c>
      <c r="E22">
        <v>1</v>
      </c>
      <c r="F22">
        <v>1</v>
      </c>
      <c r="G22">
        <v>1</v>
      </c>
      <c r="H22">
        <v>3</v>
      </c>
      <c r="I22" t="s">
        <v>389</v>
      </c>
      <c r="J22" t="s">
        <v>390</v>
      </c>
      <c r="K22" t="s">
        <v>391</v>
      </c>
      <c r="L22">
        <v>1346</v>
      </c>
      <c r="N22">
        <v>1009</v>
      </c>
      <c r="O22" t="s">
        <v>385</v>
      </c>
      <c r="P22" t="s">
        <v>385</v>
      </c>
      <c r="Q22">
        <v>1</v>
      </c>
      <c r="X22">
        <v>9.6000000000000002E-2</v>
      </c>
      <c r="Y22">
        <v>30.4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2</v>
      </c>
      <c r="AI22">
        <v>39682593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39682594</v>
      </c>
      <c r="C23">
        <v>39682584</v>
      </c>
      <c r="D23">
        <v>36803258</v>
      </c>
      <c r="E23">
        <v>1</v>
      </c>
      <c r="F23">
        <v>1</v>
      </c>
      <c r="G23">
        <v>1</v>
      </c>
      <c r="H23">
        <v>3</v>
      </c>
      <c r="I23" t="s">
        <v>410</v>
      </c>
      <c r="J23" t="s">
        <v>411</v>
      </c>
      <c r="K23" t="s">
        <v>412</v>
      </c>
      <c r="L23">
        <v>1346</v>
      </c>
      <c r="N23">
        <v>1009</v>
      </c>
      <c r="O23" t="s">
        <v>385</v>
      </c>
      <c r="P23" t="s">
        <v>385</v>
      </c>
      <c r="Q23">
        <v>1</v>
      </c>
      <c r="X23">
        <v>7.0000000000000007E-2</v>
      </c>
      <c r="Y23">
        <v>10.57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2</v>
      </c>
      <c r="AI23">
        <v>39682594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39682595</v>
      </c>
      <c r="C24">
        <v>39682584</v>
      </c>
      <c r="D24">
        <v>36804448</v>
      </c>
      <c r="E24">
        <v>1</v>
      </c>
      <c r="F24">
        <v>1</v>
      </c>
      <c r="G24">
        <v>1</v>
      </c>
      <c r="H24">
        <v>3</v>
      </c>
      <c r="I24" t="s">
        <v>392</v>
      </c>
      <c r="J24" t="s">
        <v>393</v>
      </c>
      <c r="K24" t="s">
        <v>394</v>
      </c>
      <c r="L24">
        <v>1346</v>
      </c>
      <c r="N24">
        <v>1009</v>
      </c>
      <c r="O24" t="s">
        <v>385</v>
      </c>
      <c r="P24" t="s">
        <v>385</v>
      </c>
      <c r="Q24">
        <v>1</v>
      </c>
      <c r="X24">
        <v>1.86</v>
      </c>
      <c r="Y24">
        <v>9.0399999999999991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2</v>
      </c>
      <c r="AI24">
        <v>39682595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ROW(Source!A25)</f>
        <v>25</v>
      </c>
      <c r="B25">
        <v>39682596</v>
      </c>
      <c r="C25">
        <v>39682584</v>
      </c>
      <c r="D25">
        <v>36804580</v>
      </c>
      <c r="E25">
        <v>1</v>
      </c>
      <c r="F25">
        <v>1</v>
      </c>
      <c r="G25">
        <v>1</v>
      </c>
      <c r="H25">
        <v>3</v>
      </c>
      <c r="I25" t="s">
        <v>413</v>
      </c>
      <c r="J25" t="s">
        <v>414</v>
      </c>
      <c r="K25" t="s">
        <v>415</v>
      </c>
      <c r="L25">
        <v>1355</v>
      </c>
      <c r="N25">
        <v>1010</v>
      </c>
      <c r="O25" t="s">
        <v>85</v>
      </c>
      <c r="P25" t="s">
        <v>85</v>
      </c>
      <c r="Q25">
        <v>100</v>
      </c>
      <c r="X25">
        <v>1.4E-2</v>
      </c>
      <c r="Y25">
        <v>86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18</v>
      </c>
      <c r="AG25">
        <v>0</v>
      </c>
      <c r="AH25">
        <v>2</v>
      </c>
      <c r="AI25">
        <v>39682596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ROW(Source!A25)</f>
        <v>25</v>
      </c>
      <c r="B26">
        <v>39682597</v>
      </c>
      <c r="C26">
        <v>39682584</v>
      </c>
      <c r="D26">
        <v>36805500</v>
      </c>
      <c r="E26">
        <v>1</v>
      </c>
      <c r="F26">
        <v>1</v>
      </c>
      <c r="G26">
        <v>1</v>
      </c>
      <c r="H26">
        <v>3</v>
      </c>
      <c r="I26" t="s">
        <v>395</v>
      </c>
      <c r="J26" t="s">
        <v>396</v>
      </c>
      <c r="K26" t="s">
        <v>397</v>
      </c>
      <c r="L26">
        <v>1346</v>
      </c>
      <c r="N26">
        <v>1009</v>
      </c>
      <c r="O26" t="s">
        <v>385</v>
      </c>
      <c r="P26" t="s">
        <v>385</v>
      </c>
      <c r="Q26">
        <v>1</v>
      </c>
      <c r="X26">
        <v>6.0000000000000001E-3</v>
      </c>
      <c r="Y26">
        <v>133.05000000000001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18</v>
      </c>
      <c r="AG26">
        <v>0</v>
      </c>
      <c r="AH26">
        <v>2</v>
      </c>
      <c r="AI26">
        <v>39682597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ROW(Source!A25)</f>
        <v>25</v>
      </c>
      <c r="B27">
        <v>39682598</v>
      </c>
      <c r="C27">
        <v>39682584</v>
      </c>
      <c r="D27">
        <v>36823140</v>
      </c>
      <c r="E27">
        <v>1</v>
      </c>
      <c r="F27">
        <v>1</v>
      </c>
      <c r="G27">
        <v>1</v>
      </c>
      <c r="H27">
        <v>3</v>
      </c>
      <c r="I27" t="s">
        <v>416</v>
      </c>
      <c r="J27" t="s">
        <v>417</v>
      </c>
      <c r="K27" t="s">
        <v>418</v>
      </c>
      <c r="L27">
        <v>1348</v>
      </c>
      <c r="N27">
        <v>1009</v>
      </c>
      <c r="O27" t="s">
        <v>122</v>
      </c>
      <c r="P27" t="s">
        <v>122</v>
      </c>
      <c r="Q27">
        <v>1000</v>
      </c>
      <c r="X27">
        <v>3.0000000000000001E-3</v>
      </c>
      <c r="Y27">
        <v>11500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2</v>
      </c>
      <c r="AI27">
        <v>39682598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ROW(Source!A25)</f>
        <v>25</v>
      </c>
      <c r="B28">
        <v>39682599</v>
      </c>
      <c r="C28">
        <v>39682584</v>
      </c>
      <c r="D28">
        <v>36838317</v>
      </c>
      <c r="E28">
        <v>1</v>
      </c>
      <c r="F28">
        <v>1</v>
      </c>
      <c r="G28">
        <v>1</v>
      </c>
      <c r="H28">
        <v>3</v>
      </c>
      <c r="I28" t="s">
        <v>398</v>
      </c>
      <c r="J28" t="s">
        <v>399</v>
      </c>
      <c r="K28" t="s">
        <v>400</v>
      </c>
      <c r="L28">
        <v>1346</v>
      </c>
      <c r="N28">
        <v>1009</v>
      </c>
      <c r="O28" t="s">
        <v>385</v>
      </c>
      <c r="P28" t="s">
        <v>385</v>
      </c>
      <c r="Q28">
        <v>1</v>
      </c>
      <c r="X28">
        <v>6.6000000000000003E-2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2</v>
      </c>
      <c r="AI28">
        <v>39682599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ROW(Source!A25)</f>
        <v>25</v>
      </c>
      <c r="B29">
        <v>39682600</v>
      </c>
      <c r="C29">
        <v>39682584</v>
      </c>
      <c r="D29">
        <v>36838470</v>
      </c>
      <c r="E29">
        <v>1</v>
      </c>
      <c r="F29">
        <v>1</v>
      </c>
      <c r="G29">
        <v>1</v>
      </c>
      <c r="H29">
        <v>3</v>
      </c>
      <c r="I29" t="s">
        <v>401</v>
      </c>
      <c r="J29" t="s">
        <v>402</v>
      </c>
      <c r="K29" t="s">
        <v>403</v>
      </c>
      <c r="L29">
        <v>1346</v>
      </c>
      <c r="N29">
        <v>1009</v>
      </c>
      <c r="O29" t="s">
        <v>385</v>
      </c>
      <c r="P29" t="s">
        <v>385</v>
      </c>
      <c r="Q29">
        <v>1</v>
      </c>
      <c r="X29">
        <v>3.7999999999999999E-2</v>
      </c>
      <c r="Y29">
        <v>35.630000000000003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2</v>
      </c>
      <c r="AI29">
        <v>39682600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ROW(Source!A25)</f>
        <v>25</v>
      </c>
      <c r="B30">
        <v>39682601</v>
      </c>
      <c r="C30">
        <v>39682584</v>
      </c>
      <c r="D30">
        <v>36851945</v>
      </c>
      <c r="E30">
        <v>1</v>
      </c>
      <c r="F30">
        <v>1</v>
      </c>
      <c r="G30">
        <v>1</v>
      </c>
      <c r="H30">
        <v>3</v>
      </c>
      <c r="I30" t="s">
        <v>419</v>
      </c>
      <c r="J30" t="s">
        <v>420</v>
      </c>
      <c r="K30" t="s">
        <v>421</v>
      </c>
      <c r="L30">
        <v>1358</v>
      </c>
      <c r="N30">
        <v>1010</v>
      </c>
      <c r="O30" t="s">
        <v>422</v>
      </c>
      <c r="P30" t="s">
        <v>422</v>
      </c>
      <c r="Q30">
        <v>10</v>
      </c>
      <c r="X30">
        <v>0.1</v>
      </c>
      <c r="Y30">
        <v>39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18</v>
      </c>
      <c r="AG30">
        <v>0</v>
      </c>
      <c r="AH30">
        <v>2</v>
      </c>
      <c r="AI30">
        <v>39682601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ROW(Source!A25)</f>
        <v>25</v>
      </c>
      <c r="B31">
        <v>39682602</v>
      </c>
      <c r="C31">
        <v>39682584</v>
      </c>
      <c r="D31">
        <v>36799065</v>
      </c>
      <c r="E31">
        <v>17</v>
      </c>
      <c r="F31">
        <v>1</v>
      </c>
      <c r="G31">
        <v>1</v>
      </c>
      <c r="H31">
        <v>3</v>
      </c>
      <c r="I31" t="s">
        <v>404</v>
      </c>
      <c r="J31" t="s">
        <v>3</v>
      </c>
      <c r="K31" t="s">
        <v>405</v>
      </c>
      <c r="L31">
        <v>1374</v>
      </c>
      <c r="N31">
        <v>1013</v>
      </c>
      <c r="O31" t="s">
        <v>406</v>
      </c>
      <c r="P31" t="s">
        <v>406</v>
      </c>
      <c r="Q31">
        <v>1</v>
      </c>
      <c r="X31">
        <v>0.98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18</v>
      </c>
      <c r="AG31">
        <v>0</v>
      </c>
      <c r="AH31">
        <v>2</v>
      </c>
      <c r="AI31">
        <v>39682602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ROW(Source!A26)</f>
        <v>26</v>
      </c>
      <c r="B32">
        <v>39682604</v>
      </c>
      <c r="C32">
        <v>39682603</v>
      </c>
      <c r="D32">
        <v>37080781</v>
      </c>
      <c r="E32">
        <v>1</v>
      </c>
      <c r="F32">
        <v>1</v>
      </c>
      <c r="G32">
        <v>1</v>
      </c>
      <c r="H32">
        <v>1</v>
      </c>
      <c r="I32" t="s">
        <v>423</v>
      </c>
      <c r="J32" t="s">
        <v>3</v>
      </c>
      <c r="K32" t="s">
        <v>424</v>
      </c>
      <c r="L32">
        <v>1191</v>
      </c>
      <c r="N32">
        <v>1013</v>
      </c>
      <c r="O32" t="s">
        <v>369</v>
      </c>
      <c r="P32" t="s">
        <v>369</v>
      </c>
      <c r="Q32">
        <v>1</v>
      </c>
      <c r="X32">
        <v>0.52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19</v>
      </c>
      <c r="AG32">
        <v>0.156</v>
      </c>
      <c r="AH32">
        <v>2</v>
      </c>
      <c r="AI32">
        <v>39682604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39682605</v>
      </c>
      <c r="C33">
        <v>39682603</v>
      </c>
      <c r="D33">
        <v>36804438</v>
      </c>
      <c r="E33">
        <v>1</v>
      </c>
      <c r="F33">
        <v>1</v>
      </c>
      <c r="G33">
        <v>1</v>
      </c>
      <c r="H33">
        <v>3</v>
      </c>
      <c r="I33" t="s">
        <v>425</v>
      </c>
      <c r="J33" t="s">
        <v>426</v>
      </c>
      <c r="K33" t="s">
        <v>427</v>
      </c>
      <c r="L33">
        <v>1346</v>
      </c>
      <c r="N33">
        <v>1009</v>
      </c>
      <c r="O33" t="s">
        <v>385</v>
      </c>
      <c r="P33" t="s">
        <v>385</v>
      </c>
      <c r="Q33">
        <v>1</v>
      </c>
      <c r="X33">
        <v>3.5000000000000003E-2</v>
      </c>
      <c r="Y33">
        <v>28.22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18</v>
      </c>
      <c r="AG33">
        <v>0</v>
      </c>
      <c r="AH33">
        <v>2</v>
      </c>
      <c r="AI33">
        <v>39682605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ROW(Source!A26)</f>
        <v>26</v>
      </c>
      <c r="B34">
        <v>39682606</v>
      </c>
      <c r="C34">
        <v>39682603</v>
      </c>
      <c r="D34">
        <v>36799065</v>
      </c>
      <c r="E34">
        <v>17</v>
      </c>
      <c r="F34">
        <v>1</v>
      </c>
      <c r="G34">
        <v>1</v>
      </c>
      <c r="H34">
        <v>3</v>
      </c>
      <c r="I34" t="s">
        <v>404</v>
      </c>
      <c r="J34" t="s">
        <v>3</v>
      </c>
      <c r="K34" t="s">
        <v>405</v>
      </c>
      <c r="L34">
        <v>1374</v>
      </c>
      <c r="N34">
        <v>1013</v>
      </c>
      <c r="O34" t="s">
        <v>406</v>
      </c>
      <c r="P34" t="s">
        <v>406</v>
      </c>
      <c r="Q34">
        <v>1</v>
      </c>
      <c r="X34">
        <v>0.1</v>
      </c>
      <c r="Y34">
        <v>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18</v>
      </c>
      <c r="AG34">
        <v>0</v>
      </c>
      <c r="AH34">
        <v>2</v>
      </c>
      <c r="AI34">
        <v>39682606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39682936</v>
      </c>
      <c r="C35">
        <v>39682935</v>
      </c>
      <c r="D35">
        <v>37070090</v>
      </c>
      <c r="E35">
        <v>1</v>
      </c>
      <c r="F35">
        <v>1</v>
      </c>
      <c r="G35">
        <v>1</v>
      </c>
      <c r="H35">
        <v>1</v>
      </c>
      <c r="I35" t="s">
        <v>428</v>
      </c>
      <c r="J35" t="s">
        <v>3</v>
      </c>
      <c r="K35" t="s">
        <v>429</v>
      </c>
      <c r="L35">
        <v>1191</v>
      </c>
      <c r="N35">
        <v>1013</v>
      </c>
      <c r="O35" t="s">
        <v>369</v>
      </c>
      <c r="P35" t="s">
        <v>369</v>
      </c>
      <c r="Q35">
        <v>1</v>
      </c>
      <c r="X35">
        <v>12.3</v>
      </c>
      <c r="Y35">
        <v>0</v>
      </c>
      <c r="Z35">
        <v>0</v>
      </c>
      <c r="AA35">
        <v>0</v>
      </c>
      <c r="AB35">
        <v>8.9700000000000006</v>
      </c>
      <c r="AC35">
        <v>0</v>
      </c>
      <c r="AD35">
        <v>1</v>
      </c>
      <c r="AE35">
        <v>1</v>
      </c>
      <c r="AF35" t="s">
        <v>3</v>
      </c>
      <c r="AG35">
        <v>12.3</v>
      </c>
      <c r="AH35">
        <v>2</v>
      </c>
      <c r="AI35">
        <v>39682936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39682937</v>
      </c>
      <c r="C36">
        <v>39682935</v>
      </c>
      <c r="D36">
        <v>36883883</v>
      </c>
      <c r="E36">
        <v>1</v>
      </c>
      <c r="F36">
        <v>1</v>
      </c>
      <c r="G36">
        <v>1</v>
      </c>
      <c r="H36">
        <v>2</v>
      </c>
      <c r="I36" t="s">
        <v>430</v>
      </c>
      <c r="J36" t="s">
        <v>431</v>
      </c>
      <c r="K36" t="s">
        <v>432</v>
      </c>
      <c r="L36">
        <v>1368</v>
      </c>
      <c r="N36">
        <v>1011</v>
      </c>
      <c r="O36" t="s">
        <v>375</v>
      </c>
      <c r="P36" t="s">
        <v>375</v>
      </c>
      <c r="Q36">
        <v>1</v>
      </c>
      <c r="X36">
        <v>2.54</v>
      </c>
      <c r="Y36">
        <v>0</v>
      </c>
      <c r="Z36">
        <v>32.5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2.54</v>
      </c>
      <c r="AH36">
        <v>2</v>
      </c>
      <c r="AI36">
        <v>39682937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39682938</v>
      </c>
      <c r="C37">
        <v>39682935</v>
      </c>
      <c r="D37">
        <v>36884481</v>
      </c>
      <c r="E37">
        <v>1</v>
      </c>
      <c r="F37">
        <v>1</v>
      </c>
      <c r="G37">
        <v>1</v>
      </c>
      <c r="H37">
        <v>2</v>
      </c>
      <c r="I37" t="s">
        <v>433</v>
      </c>
      <c r="J37" t="s">
        <v>434</v>
      </c>
      <c r="K37" t="s">
        <v>435</v>
      </c>
      <c r="L37">
        <v>1368</v>
      </c>
      <c r="N37">
        <v>1011</v>
      </c>
      <c r="O37" t="s">
        <v>375</v>
      </c>
      <c r="P37" t="s">
        <v>375</v>
      </c>
      <c r="Q37">
        <v>1</v>
      </c>
      <c r="X37">
        <v>5.08</v>
      </c>
      <c r="Y37">
        <v>0</v>
      </c>
      <c r="Z37">
        <v>1.53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5.08</v>
      </c>
      <c r="AH37">
        <v>2</v>
      </c>
      <c r="AI37">
        <v>39682938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ROW(Source!A28)</f>
        <v>28</v>
      </c>
      <c r="B38">
        <v>39682611</v>
      </c>
      <c r="C38">
        <v>39682610</v>
      </c>
      <c r="D38">
        <v>37080781</v>
      </c>
      <c r="E38">
        <v>1</v>
      </c>
      <c r="F38">
        <v>1</v>
      </c>
      <c r="G38">
        <v>1</v>
      </c>
      <c r="H38">
        <v>1</v>
      </c>
      <c r="I38" t="s">
        <v>423</v>
      </c>
      <c r="J38" t="s">
        <v>3</v>
      </c>
      <c r="K38" t="s">
        <v>424</v>
      </c>
      <c r="L38">
        <v>1191</v>
      </c>
      <c r="N38">
        <v>1013</v>
      </c>
      <c r="O38" t="s">
        <v>369</v>
      </c>
      <c r="P38" t="s">
        <v>369</v>
      </c>
      <c r="Q38">
        <v>1</v>
      </c>
      <c r="X38">
        <v>23.7</v>
      </c>
      <c r="Y38">
        <v>0</v>
      </c>
      <c r="Z38">
        <v>0</v>
      </c>
      <c r="AA38">
        <v>0</v>
      </c>
      <c r="AB38">
        <v>9.92</v>
      </c>
      <c r="AC38">
        <v>0</v>
      </c>
      <c r="AD38">
        <v>1</v>
      </c>
      <c r="AE38">
        <v>1</v>
      </c>
      <c r="AF38" t="s">
        <v>49</v>
      </c>
      <c r="AG38">
        <v>31.995000000000001</v>
      </c>
      <c r="AH38">
        <v>2</v>
      </c>
      <c r="AI38">
        <v>39682611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ROW(Source!A28)</f>
        <v>28</v>
      </c>
      <c r="B39">
        <v>39682612</v>
      </c>
      <c r="C39">
        <v>39682610</v>
      </c>
      <c r="D39">
        <v>37064876</v>
      </c>
      <c r="E39">
        <v>1</v>
      </c>
      <c r="F39">
        <v>1</v>
      </c>
      <c r="G39">
        <v>1</v>
      </c>
      <c r="H39">
        <v>1</v>
      </c>
      <c r="I39" t="s">
        <v>370</v>
      </c>
      <c r="J39" t="s">
        <v>3</v>
      </c>
      <c r="K39" t="s">
        <v>371</v>
      </c>
      <c r="L39">
        <v>1191</v>
      </c>
      <c r="N39">
        <v>1013</v>
      </c>
      <c r="O39" t="s">
        <v>369</v>
      </c>
      <c r="P39" t="s">
        <v>369</v>
      </c>
      <c r="Q39">
        <v>1</v>
      </c>
      <c r="X39">
        <v>3.2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49</v>
      </c>
      <c r="AG39">
        <v>4.32</v>
      </c>
      <c r="AH39">
        <v>2</v>
      </c>
      <c r="AI39">
        <v>39682612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ROW(Source!A28)</f>
        <v>28</v>
      </c>
      <c r="B40">
        <v>39682613</v>
      </c>
      <c r="C40">
        <v>39682610</v>
      </c>
      <c r="D40">
        <v>36882121</v>
      </c>
      <c r="E40">
        <v>1</v>
      </c>
      <c r="F40">
        <v>1</v>
      </c>
      <c r="G40">
        <v>1</v>
      </c>
      <c r="H40">
        <v>2</v>
      </c>
      <c r="I40" t="s">
        <v>436</v>
      </c>
      <c r="J40" t="s">
        <v>437</v>
      </c>
      <c r="K40" t="s">
        <v>438</v>
      </c>
      <c r="L40">
        <v>1368</v>
      </c>
      <c r="N40">
        <v>1011</v>
      </c>
      <c r="O40" t="s">
        <v>375</v>
      </c>
      <c r="P40" t="s">
        <v>375</v>
      </c>
      <c r="Q40">
        <v>1</v>
      </c>
      <c r="X40">
        <v>1.2</v>
      </c>
      <c r="Y40">
        <v>0</v>
      </c>
      <c r="Z40">
        <v>197.01</v>
      </c>
      <c r="AA40">
        <v>14.4</v>
      </c>
      <c r="AB40">
        <v>0</v>
      </c>
      <c r="AC40">
        <v>0</v>
      </c>
      <c r="AD40">
        <v>1</v>
      </c>
      <c r="AE40">
        <v>0</v>
      </c>
      <c r="AF40" t="s">
        <v>49</v>
      </c>
      <c r="AG40">
        <v>1.62</v>
      </c>
      <c r="AH40">
        <v>2</v>
      </c>
      <c r="AI40">
        <v>39682613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ROW(Source!A28)</f>
        <v>28</v>
      </c>
      <c r="B41">
        <v>39682614</v>
      </c>
      <c r="C41">
        <v>39682610</v>
      </c>
      <c r="D41">
        <v>36882159</v>
      </c>
      <c r="E41">
        <v>1</v>
      </c>
      <c r="F41">
        <v>1</v>
      </c>
      <c r="G41">
        <v>1</v>
      </c>
      <c r="H41">
        <v>2</v>
      </c>
      <c r="I41" t="s">
        <v>372</v>
      </c>
      <c r="J41" t="s">
        <v>373</v>
      </c>
      <c r="K41" t="s">
        <v>374</v>
      </c>
      <c r="L41">
        <v>1368</v>
      </c>
      <c r="N41">
        <v>1011</v>
      </c>
      <c r="O41" t="s">
        <v>375</v>
      </c>
      <c r="P41" t="s">
        <v>375</v>
      </c>
      <c r="Q41">
        <v>1</v>
      </c>
      <c r="X41">
        <v>1</v>
      </c>
      <c r="Y41">
        <v>0</v>
      </c>
      <c r="Z41">
        <v>111.99</v>
      </c>
      <c r="AA41">
        <v>13.5</v>
      </c>
      <c r="AB41">
        <v>0</v>
      </c>
      <c r="AC41">
        <v>0</v>
      </c>
      <c r="AD41">
        <v>1</v>
      </c>
      <c r="AE41">
        <v>0</v>
      </c>
      <c r="AF41" t="s">
        <v>49</v>
      </c>
      <c r="AG41">
        <v>1.35</v>
      </c>
      <c r="AH41">
        <v>2</v>
      </c>
      <c r="AI41">
        <v>39682614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ROW(Source!A28)</f>
        <v>28</v>
      </c>
      <c r="B42">
        <v>39682615</v>
      </c>
      <c r="C42">
        <v>39682610</v>
      </c>
      <c r="D42">
        <v>36883554</v>
      </c>
      <c r="E42">
        <v>1</v>
      </c>
      <c r="F42">
        <v>1</v>
      </c>
      <c r="G42">
        <v>1</v>
      </c>
      <c r="H42">
        <v>2</v>
      </c>
      <c r="I42" t="s">
        <v>376</v>
      </c>
      <c r="J42" t="s">
        <v>377</v>
      </c>
      <c r="K42" t="s">
        <v>378</v>
      </c>
      <c r="L42">
        <v>1368</v>
      </c>
      <c r="N42">
        <v>1011</v>
      </c>
      <c r="O42" t="s">
        <v>375</v>
      </c>
      <c r="P42" t="s">
        <v>375</v>
      </c>
      <c r="Q42">
        <v>1</v>
      </c>
      <c r="X42">
        <v>1</v>
      </c>
      <c r="Y42">
        <v>0</v>
      </c>
      <c r="Z42">
        <v>65.709999999999994</v>
      </c>
      <c r="AA42">
        <v>11.6</v>
      </c>
      <c r="AB42">
        <v>0</v>
      </c>
      <c r="AC42">
        <v>0</v>
      </c>
      <c r="AD42">
        <v>1</v>
      </c>
      <c r="AE42">
        <v>0</v>
      </c>
      <c r="AF42" t="s">
        <v>49</v>
      </c>
      <c r="AG42">
        <v>1.35</v>
      </c>
      <c r="AH42">
        <v>2</v>
      </c>
      <c r="AI42">
        <v>39682615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ROW(Source!A28)</f>
        <v>28</v>
      </c>
      <c r="B43">
        <v>39682616</v>
      </c>
      <c r="C43">
        <v>39682610</v>
      </c>
      <c r="D43">
        <v>36883834</v>
      </c>
      <c r="E43">
        <v>1</v>
      </c>
      <c r="F43">
        <v>1</v>
      </c>
      <c r="G43">
        <v>1</v>
      </c>
      <c r="H43">
        <v>2</v>
      </c>
      <c r="I43" t="s">
        <v>439</v>
      </c>
      <c r="J43" t="s">
        <v>440</v>
      </c>
      <c r="K43" t="s">
        <v>441</v>
      </c>
      <c r="L43">
        <v>1368</v>
      </c>
      <c r="N43">
        <v>1011</v>
      </c>
      <c r="O43" t="s">
        <v>375</v>
      </c>
      <c r="P43" t="s">
        <v>375</v>
      </c>
      <c r="Q43">
        <v>1</v>
      </c>
      <c r="X43">
        <v>0.38</v>
      </c>
      <c r="Y43">
        <v>0</v>
      </c>
      <c r="Z43">
        <v>16.440000000000001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49</v>
      </c>
      <c r="AG43">
        <v>0.51300000000000001</v>
      </c>
      <c r="AH43">
        <v>2</v>
      </c>
      <c r="AI43">
        <v>39682616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39682617</v>
      </c>
      <c r="C44">
        <v>39682610</v>
      </c>
      <c r="D44">
        <v>36883858</v>
      </c>
      <c r="E44">
        <v>1</v>
      </c>
      <c r="F44">
        <v>1</v>
      </c>
      <c r="G44">
        <v>1</v>
      </c>
      <c r="H44">
        <v>2</v>
      </c>
      <c r="I44" t="s">
        <v>407</v>
      </c>
      <c r="J44" t="s">
        <v>408</v>
      </c>
      <c r="K44" t="s">
        <v>409</v>
      </c>
      <c r="L44">
        <v>1368</v>
      </c>
      <c r="N44">
        <v>1011</v>
      </c>
      <c r="O44" t="s">
        <v>375</v>
      </c>
      <c r="P44" t="s">
        <v>375</v>
      </c>
      <c r="Q44">
        <v>1</v>
      </c>
      <c r="X44">
        <v>2.7</v>
      </c>
      <c r="Y44">
        <v>0</v>
      </c>
      <c r="Z44">
        <v>8.1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49</v>
      </c>
      <c r="AG44">
        <v>3.6450000000000005</v>
      </c>
      <c r="AH44">
        <v>2</v>
      </c>
      <c r="AI44">
        <v>39682617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39682618</v>
      </c>
      <c r="C45">
        <v>39682610</v>
      </c>
      <c r="D45">
        <v>36803258</v>
      </c>
      <c r="E45">
        <v>1</v>
      </c>
      <c r="F45">
        <v>1</v>
      </c>
      <c r="G45">
        <v>1</v>
      </c>
      <c r="H45">
        <v>3</v>
      </c>
      <c r="I45" t="s">
        <v>410</v>
      </c>
      <c r="J45" t="s">
        <v>411</v>
      </c>
      <c r="K45" t="s">
        <v>412</v>
      </c>
      <c r="L45">
        <v>1346</v>
      </c>
      <c r="N45">
        <v>1009</v>
      </c>
      <c r="O45" t="s">
        <v>385</v>
      </c>
      <c r="P45" t="s">
        <v>385</v>
      </c>
      <c r="Q45">
        <v>1</v>
      </c>
      <c r="X45">
        <v>0.2</v>
      </c>
      <c r="Y45">
        <v>10.57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39682618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39682619</v>
      </c>
      <c r="C46">
        <v>39682610</v>
      </c>
      <c r="D46">
        <v>36804448</v>
      </c>
      <c r="E46">
        <v>1</v>
      </c>
      <c r="F46">
        <v>1</v>
      </c>
      <c r="G46">
        <v>1</v>
      </c>
      <c r="H46">
        <v>3</v>
      </c>
      <c r="I46" t="s">
        <v>392</v>
      </c>
      <c r="J46" t="s">
        <v>393</v>
      </c>
      <c r="K46" t="s">
        <v>394</v>
      </c>
      <c r="L46">
        <v>1346</v>
      </c>
      <c r="N46">
        <v>1009</v>
      </c>
      <c r="O46" t="s">
        <v>385</v>
      </c>
      <c r="P46" t="s">
        <v>385</v>
      </c>
      <c r="Q46">
        <v>1</v>
      </c>
      <c r="X46">
        <v>1.25</v>
      </c>
      <c r="Y46">
        <v>9.0399999999999991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1.25</v>
      </c>
      <c r="AH46">
        <v>2</v>
      </c>
      <c r="AI46">
        <v>39682619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39682620</v>
      </c>
      <c r="C47">
        <v>39682610</v>
      </c>
      <c r="D47">
        <v>36823140</v>
      </c>
      <c r="E47">
        <v>1</v>
      </c>
      <c r="F47">
        <v>1</v>
      </c>
      <c r="G47">
        <v>1</v>
      </c>
      <c r="H47">
        <v>3</v>
      </c>
      <c r="I47" t="s">
        <v>416</v>
      </c>
      <c r="J47" t="s">
        <v>417</v>
      </c>
      <c r="K47" t="s">
        <v>418</v>
      </c>
      <c r="L47">
        <v>1348</v>
      </c>
      <c r="N47">
        <v>1009</v>
      </c>
      <c r="O47" t="s">
        <v>122</v>
      </c>
      <c r="P47" t="s">
        <v>122</v>
      </c>
      <c r="Q47">
        <v>1000</v>
      </c>
      <c r="X47">
        <v>8.1000000000000003E-2</v>
      </c>
      <c r="Y47">
        <v>11500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8.1000000000000003E-2</v>
      </c>
      <c r="AH47">
        <v>2</v>
      </c>
      <c r="AI47">
        <v>39682620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39682621</v>
      </c>
      <c r="C48">
        <v>39682610</v>
      </c>
      <c r="D48">
        <v>36825981</v>
      </c>
      <c r="E48">
        <v>1</v>
      </c>
      <c r="F48">
        <v>1</v>
      </c>
      <c r="G48">
        <v>1</v>
      </c>
      <c r="H48">
        <v>3</v>
      </c>
      <c r="I48" t="s">
        <v>442</v>
      </c>
      <c r="J48" t="s">
        <v>443</v>
      </c>
      <c r="K48" t="s">
        <v>444</v>
      </c>
      <c r="L48">
        <v>1348</v>
      </c>
      <c r="N48">
        <v>1009</v>
      </c>
      <c r="O48" t="s">
        <v>122</v>
      </c>
      <c r="P48" t="s">
        <v>122</v>
      </c>
      <c r="Q48">
        <v>1000</v>
      </c>
      <c r="X48">
        <v>4.0000000000000002E-4</v>
      </c>
      <c r="Y48">
        <v>5000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4.0000000000000002E-4</v>
      </c>
      <c r="AH48">
        <v>2</v>
      </c>
      <c r="AI48">
        <v>39682621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39682622</v>
      </c>
      <c r="C49">
        <v>39682610</v>
      </c>
      <c r="D49">
        <v>36838317</v>
      </c>
      <c r="E49">
        <v>1</v>
      </c>
      <c r="F49">
        <v>1</v>
      </c>
      <c r="G49">
        <v>1</v>
      </c>
      <c r="H49">
        <v>3</v>
      </c>
      <c r="I49" t="s">
        <v>398</v>
      </c>
      <c r="J49" t="s">
        <v>399</v>
      </c>
      <c r="K49" t="s">
        <v>400</v>
      </c>
      <c r="L49">
        <v>1346</v>
      </c>
      <c r="N49">
        <v>1009</v>
      </c>
      <c r="O49" t="s">
        <v>385</v>
      </c>
      <c r="P49" t="s">
        <v>385</v>
      </c>
      <c r="Q49">
        <v>1</v>
      </c>
      <c r="X49">
        <v>8.17</v>
      </c>
      <c r="Y49">
        <v>28.6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8.17</v>
      </c>
      <c r="AH49">
        <v>2</v>
      </c>
      <c r="AI49">
        <v>39682622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39682623</v>
      </c>
      <c r="C50">
        <v>39682610</v>
      </c>
      <c r="D50">
        <v>36851945</v>
      </c>
      <c r="E50">
        <v>1</v>
      </c>
      <c r="F50">
        <v>1</v>
      </c>
      <c r="G50">
        <v>1</v>
      </c>
      <c r="H50">
        <v>3</v>
      </c>
      <c r="I50" t="s">
        <v>419</v>
      </c>
      <c r="J50" t="s">
        <v>420</v>
      </c>
      <c r="K50" t="s">
        <v>421</v>
      </c>
      <c r="L50">
        <v>1358</v>
      </c>
      <c r="N50">
        <v>1010</v>
      </c>
      <c r="O50" t="s">
        <v>422</v>
      </c>
      <c r="P50" t="s">
        <v>422</v>
      </c>
      <c r="Q50">
        <v>10</v>
      </c>
      <c r="X50">
        <v>0.1</v>
      </c>
      <c r="Y50">
        <v>39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0.1</v>
      </c>
      <c r="AH50">
        <v>2</v>
      </c>
      <c r="AI50">
        <v>39682623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39682624</v>
      </c>
      <c r="C51">
        <v>39682610</v>
      </c>
      <c r="D51">
        <v>36799065</v>
      </c>
      <c r="E51">
        <v>17</v>
      </c>
      <c r="F51">
        <v>1</v>
      </c>
      <c r="G51">
        <v>1</v>
      </c>
      <c r="H51">
        <v>3</v>
      </c>
      <c r="I51" t="s">
        <v>404</v>
      </c>
      <c r="J51" t="s">
        <v>3</v>
      </c>
      <c r="K51" t="s">
        <v>405</v>
      </c>
      <c r="L51">
        <v>1374</v>
      </c>
      <c r="N51">
        <v>1013</v>
      </c>
      <c r="O51" t="s">
        <v>406</v>
      </c>
      <c r="P51" t="s">
        <v>406</v>
      </c>
      <c r="Q51">
        <v>1</v>
      </c>
      <c r="X51">
        <v>4.7</v>
      </c>
      <c r="Y51">
        <v>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4.7</v>
      </c>
      <c r="AH51">
        <v>2</v>
      </c>
      <c r="AI51">
        <v>39682624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ROW(Source!A30)</f>
        <v>30</v>
      </c>
      <c r="B52">
        <v>39682626</v>
      </c>
      <c r="C52">
        <v>39682625</v>
      </c>
      <c r="D52">
        <v>37080781</v>
      </c>
      <c r="E52">
        <v>1</v>
      </c>
      <c r="F52">
        <v>1</v>
      </c>
      <c r="G52">
        <v>1</v>
      </c>
      <c r="H52">
        <v>1</v>
      </c>
      <c r="I52" t="s">
        <v>423</v>
      </c>
      <c r="J52" t="s">
        <v>3</v>
      </c>
      <c r="K52" t="s">
        <v>424</v>
      </c>
      <c r="L52">
        <v>1191</v>
      </c>
      <c r="N52">
        <v>1013</v>
      </c>
      <c r="O52" t="s">
        <v>369</v>
      </c>
      <c r="P52" t="s">
        <v>369</v>
      </c>
      <c r="Q52">
        <v>1</v>
      </c>
      <c r="X52">
        <v>2.3199999999999998</v>
      </c>
      <c r="Y52">
        <v>0</v>
      </c>
      <c r="Z52">
        <v>0</v>
      </c>
      <c r="AA52">
        <v>0</v>
      </c>
      <c r="AB52">
        <v>9.92</v>
      </c>
      <c r="AC52">
        <v>0</v>
      </c>
      <c r="AD52">
        <v>1</v>
      </c>
      <c r="AE52">
        <v>1</v>
      </c>
      <c r="AF52" t="s">
        <v>49</v>
      </c>
      <c r="AG52">
        <v>3.1320000000000001</v>
      </c>
      <c r="AH52">
        <v>2</v>
      </c>
      <c r="AI52">
        <v>39682626</v>
      </c>
      <c r="AJ52">
        <v>53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39682627</v>
      </c>
      <c r="C53">
        <v>39682625</v>
      </c>
      <c r="D53">
        <v>37064876</v>
      </c>
      <c r="E53">
        <v>1</v>
      </c>
      <c r="F53">
        <v>1</v>
      </c>
      <c r="G53">
        <v>1</v>
      </c>
      <c r="H53">
        <v>1</v>
      </c>
      <c r="I53" t="s">
        <v>370</v>
      </c>
      <c r="J53" t="s">
        <v>3</v>
      </c>
      <c r="K53" t="s">
        <v>371</v>
      </c>
      <c r="L53">
        <v>1191</v>
      </c>
      <c r="N53">
        <v>1013</v>
      </c>
      <c r="O53" t="s">
        <v>369</v>
      </c>
      <c r="P53" t="s">
        <v>369</v>
      </c>
      <c r="Q53">
        <v>1</v>
      </c>
      <c r="X53">
        <v>0.2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49</v>
      </c>
      <c r="AG53">
        <v>0.27</v>
      </c>
      <c r="AH53">
        <v>2</v>
      </c>
      <c r="AI53">
        <v>39682627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39682628</v>
      </c>
      <c r="C54">
        <v>39682625</v>
      </c>
      <c r="D54">
        <v>36882159</v>
      </c>
      <c r="E54">
        <v>1</v>
      </c>
      <c r="F54">
        <v>1</v>
      </c>
      <c r="G54">
        <v>1</v>
      </c>
      <c r="H54">
        <v>2</v>
      </c>
      <c r="I54" t="s">
        <v>372</v>
      </c>
      <c r="J54" t="s">
        <v>373</v>
      </c>
      <c r="K54" t="s">
        <v>374</v>
      </c>
      <c r="L54">
        <v>1368</v>
      </c>
      <c r="N54">
        <v>1011</v>
      </c>
      <c r="O54" t="s">
        <v>375</v>
      </c>
      <c r="P54" t="s">
        <v>375</v>
      </c>
      <c r="Q54">
        <v>1</v>
      </c>
      <c r="X54">
        <v>0.1</v>
      </c>
      <c r="Y54">
        <v>0</v>
      </c>
      <c r="Z54">
        <v>111.99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49</v>
      </c>
      <c r="AG54">
        <v>0.13500000000000001</v>
      </c>
      <c r="AH54">
        <v>2</v>
      </c>
      <c r="AI54">
        <v>39682628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ROW(Source!A30)</f>
        <v>30</v>
      </c>
      <c r="B55">
        <v>39682629</v>
      </c>
      <c r="C55">
        <v>39682625</v>
      </c>
      <c r="D55">
        <v>36883554</v>
      </c>
      <c r="E55">
        <v>1</v>
      </c>
      <c r="F55">
        <v>1</v>
      </c>
      <c r="G55">
        <v>1</v>
      </c>
      <c r="H55">
        <v>2</v>
      </c>
      <c r="I55" t="s">
        <v>376</v>
      </c>
      <c r="J55" t="s">
        <v>377</v>
      </c>
      <c r="K55" t="s">
        <v>378</v>
      </c>
      <c r="L55">
        <v>1368</v>
      </c>
      <c r="N55">
        <v>1011</v>
      </c>
      <c r="O55" t="s">
        <v>375</v>
      </c>
      <c r="P55" t="s">
        <v>375</v>
      </c>
      <c r="Q55">
        <v>1</v>
      </c>
      <c r="X55">
        <v>0.1</v>
      </c>
      <c r="Y55">
        <v>0</v>
      </c>
      <c r="Z55">
        <v>65.709999999999994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49</v>
      </c>
      <c r="AG55">
        <v>0.13500000000000001</v>
      </c>
      <c r="AH55">
        <v>2</v>
      </c>
      <c r="AI55">
        <v>39682629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ROW(Source!A30)</f>
        <v>30</v>
      </c>
      <c r="B56">
        <v>39682630</v>
      </c>
      <c r="C56">
        <v>39682625</v>
      </c>
      <c r="D56">
        <v>36883858</v>
      </c>
      <c r="E56">
        <v>1</v>
      </c>
      <c r="F56">
        <v>1</v>
      </c>
      <c r="G56">
        <v>1</v>
      </c>
      <c r="H56">
        <v>2</v>
      </c>
      <c r="I56" t="s">
        <v>407</v>
      </c>
      <c r="J56" t="s">
        <v>408</v>
      </c>
      <c r="K56" t="s">
        <v>409</v>
      </c>
      <c r="L56">
        <v>1368</v>
      </c>
      <c r="N56">
        <v>1011</v>
      </c>
      <c r="O56" t="s">
        <v>375</v>
      </c>
      <c r="P56" t="s">
        <v>375</v>
      </c>
      <c r="Q56">
        <v>1</v>
      </c>
      <c r="X56">
        <v>0.77</v>
      </c>
      <c r="Y56">
        <v>0</v>
      </c>
      <c r="Z56">
        <v>8.1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49</v>
      </c>
      <c r="AG56">
        <v>1.0395000000000001</v>
      </c>
      <c r="AH56">
        <v>2</v>
      </c>
      <c r="AI56">
        <v>39682630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ROW(Source!A30)</f>
        <v>30</v>
      </c>
      <c r="B57">
        <v>39682631</v>
      </c>
      <c r="C57">
        <v>39682625</v>
      </c>
      <c r="D57">
        <v>36803258</v>
      </c>
      <c r="E57">
        <v>1</v>
      </c>
      <c r="F57">
        <v>1</v>
      </c>
      <c r="G57">
        <v>1</v>
      </c>
      <c r="H57">
        <v>3</v>
      </c>
      <c r="I57" t="s">
        <v>410</v>
      </c>
      <c r="J57" t="s">
        <v>411</v>
      </c>
      <c r="K57" t="s">
        <v>412</v>
      </c>
      <c r="L57">
        <v>1346</v>
      </c>
      <c r="N57">
        <v>1009</v>
      </c>
      <c r="O57" t="s">
        <v>385</v>
      </c>
      <c r="P57" t="s">
        <v>385</v>
      </c>
      <c r="Q57">
        <v>1</v>
      </c>
      <c r="X57">
        <v>0.15</v>
      </c>
      <c r="Y57">
        <v>10.57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0.15</v>
      </c>
      <c r="AH57">
        <v>2</v>
      </c>
      <c r="AI57">
        <v>39682631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ROW(Source!A30)</f>
        <v>30</v>
      </c>
      <c r="B58">
        <v>39682632</v>
      </c>
      <c r="C58">
        <v>39682625</v>
      </c>
      <c r="D58">
        <v>36804448</v>
      </c>
      <c r="E58">
        <v>1</v>
      </c>
      <c r="F58">
        <v>1</v>
      </c>
      <c r="G58">
        <v>1</v>
      </c>
      <c r="H58">
        <v>3</v>
      </c>
      <c r="I58" t="s">
        <v>392</v>
      </c>
      <c r="J58" t="s">
        <v>393</v>
      </c>
      <c r="K58" t="s">
        <v>394</v>
      </c>
      <c r="L58">
        <v>1346</v>
      </c>
      <c r="N58">
        <v>1009</v>
      </c>
      <c r="O58" t="s">
        <v>385</v>
      </c>
      <c r="P58" t="s">
        <v>385</v>
      </c>
      <c r="Q58">
        <v>1</v>
      </c>
      <c r="X58">
        <v>0.17</v>
      </c>
      <c r="Y58">
        <v>9.0399999999999991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0.17</v>
      </c>
      <c r="AH58">
        <v>2</v>
      </c>
      <c r="AI58">
        <v>39682632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ROW(Source!A30)</f>
        <v>30</v>
      </c>
      <c r="B59">
        <v>39682633</v>
      </c>
      <c r="C59">
        <v>39682625</v>
      </c>
      <c r="D59">
        <v>36823140</v>
      </c>
      <c r="E59">
        <v>1</v>
      </c>
      <c r="F59">
        <v>1</v>
      </c>
      <c r="G59">
        <v>1</v>
      </c>
      <c r="H59">
        <v>3</v>
      </c>
      <c r="I59" t="s">
        <v>416</v>
      </c>
      <c r="J59" t="s">
        <v>417</v>
      </c>
      <c r="K59" t="s">
        <v>418</v>
      </c>
      <c r="L59">
        <v>1348</v>
      </c>
      <c r="N59">
        <v>1009</v>
      </c>
      <c r="O59" t="s">
        <v>122</v>
      </c>
      <c r="P59" t="s">
        <v>122</v>
      </c>
      <c r="Q59">
        <v>1000</v>
      </c>
      <c r="X59">
        <v>1.4999999999999999E-2</v>
      </c>
      <c r="Y59">
        <v>11500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1.4999999999999999E-2</v>
      </c>
      <c r="AH59">
        <v>2</v>
      </c>
      <c r="AI59">
        <v>39682633</v>
      </c>
      <c r="AJ59">
        <v>60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ROW(Source!A30)</f>
        <v>30</v>
      </c>
      <c r="B60">
        <v>39682634</v>
      </c>
      <c r="C60">
        <v>39682625</v>
      </c>
      <c r="D60">
        <v>36838317</v>
      </c>
      <c r="E60">
        <v>1</v>
      </c>
      <c r="F60">
        <v>1</v>
      </c>
      <c r="G60">
        <v>1</v>
      </c>
      <c r="H60">
        <v>3</v>
      </c>
      <c r="I60" t="s">
        <v>398</v>
      </c>
      <c r="J60" t="s">
        <v>399</v>
      </c>
      <c r="K60" t="s">
        <v>400</v>
      </c>
      <c r="L60">
        <v>1346</v>
      </c>
      <c r="N60">
        <v>1009</v>
      </c>
      <c r="O60" t="s">
        <v>385</v>
      </c>
      <c r="P60" t="s">
        <v>385</v>
      </c>
      <c r="Q60">
        <v>1</v>
      </c>
      <c r="X60">
        <v>0.03</v>
      </c>
      <c r="Y60">
        <v>28.6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0.03</v>
      </c>
      <c r="AH60">
        <v>2</v>
      </c>
      <c r="AI60">
        <v>39682634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ROW(Source!A30)</f>
        <v>30</v>
      </c>
      <c r="B61">
        <v>39682635</v>
      </c>
      <c r="C61">
        <v>39682625</v>
      </c>
      <c r="D61">
        <v>36799065</v>
      </c>
      <c r="E61">
        <v>17</v>
      </c>
      <c r="F61">
        <v>1</v>
      </c>
      <c r="G61">
        <v>1</v>
      </c>
      <c r="H61">
        <v>3</v>
      </c>
      <c r="I61" t="s">
        <v>404</v>
      </c>
      <c r="J61" t="s">
        <v>3</v>
      </c>
      <c r="K61" t="s">
        <v>405</v>
      </c>
      <c r="L61">
        <v>1374</v>
      </c>
      <c r="N61">
        <v>1013</v>
      </c>
      <c r="O61" t="s">
        <v>406</v>
      </c>
      <c r="P61" t="s">
        <v>406</v>
      </c>
      <c r="Q61">
        <v>1</v>
      </c>
      <c r="X61">
        <v>0.46</v>
      </c>
      <c r="Y61">
        <v>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0.46</v>
      </c>
      <c r="AH61">
        <v>2</v>
      </c>
      <c r="AI61">
        <v>39682635</v>
      </c>
      <c r="AJ61">
        <v>62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ROW(Source!A32)</f>
        <v>32</v>
      </c>
      <c r="B62">
        <v>39682645</v>
      </c>
      <c r="C62">
        <v>39682644</v>
      </c>
      <c r="D62">
        <v>37113247</v>
      </c>
      <c r="E62">
        <v>1</v>
      </c>
      <c r="F62">
        <v>1</v>
      </c>
      <c r="G62">
        <v>1</v>
      </c>
      <c r="H62">
        <v>1</v>
      </c>
      <c r="I62" t="s">
        <v>445</v>
      </c>
      <c r="J62" t="s">
        <v>3</v>
      </c>
      <c r="K62" t="s">
        <v>446</v>
      </c>
      <c r="L62">
        <v>1191</v>
      </c>
      <c r="N62">
        <v>1013</v>
      </c>
      <c r="O62" t="s">
        <v>369</v>
      </c>
      <c r="P62" t="s">
        <v>369</v>
      </c>
      <c r="Q62">
        <v>1</v>
      </c>
      <c r="X62">
        <v>23.2</v>
      </c>
      <c r="Y62">
        <v>0</v>
      </c>
      <c r="Z62">
        <v>0</v>
      </c>
      <c r="AA62">
        <v>0</v>
      </c>
      <c r="AB62">
        <v>11.09</v>
      </c>
      <c r="AC62">
        <v>0</v>
      </c>
      <c r="AD62">
        <v>1</v>
      </c>
      <c r="AE62">
        <v>1</v>
      </c>
      <c r="AF62" t="s">
        <v>49</v>
      </c>
      <c r="AG62">
        <v>31.32</v>
      </c>
      <c r="AH62">
        <v>2</v>
      </c>
      <c r="AI62">
        <v>39682645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ROW(Source!A32)</f>
        <v>32</v>
      </c>
      <c r="B63">
        <v>39682646</v>
      </c>
      <c r="C63">
        <v>39682644</v>
      </c>
      <c r="D63">
        <v>37064876</v>
      </c>
      <c r="E63">
        <v>1</v>
      </c>
      <c r="F63">
        <v>1</v>
      </c>
      <c r="G63">
        <v>1</v>
      </c>
      <c r="H63">
        <v>1</v>
      </c>
      <c r="I63" t="s">
        <v>370</v>
      </c>
      <c r="J63" t="s">
        <v>3</v>
      </c>
      <c r="K63" t="s">
        <v>371</v>
      </c>
      <c r="L63">
        <v>1191</v>
      </c>
      <c r="N63">
        <v>1013</v>
      </c>
      <c r="O63" t="s">
        <v>369</v>
      </c>
      <c r="P63" t="s">
        <v>369</v>
      </c>
      <c r="Q63">
        <v>1</v>
      </c>
      <c r="X63">
        <v>1.84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49</v>
      </c>
      <c r="AG63">
        <v>2.4840000000000004</v>
      </c>
      <c r="AH63">
        <v>2</v>
      </c>
      <c r="AI63">
        <v>39682646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ROW(Source!A32)</f>
        <v>32</v>
      </c>
      <c r="B64">
        <v>39682647</v>
      </c>
      <c r="C64">
        <v>39682644</v>
      </c>
      <c r="D64">
        <v>36883554</v>
      </c>
      <c r="E64">
        <v>1</v>
      </c>
      <c r="F64">
        <v>1</v>
      </c>
      <c r="G64">
        <v>1</v>
      </c>
      <c r="H64">
        <v>2</v>
      </c>
      <c r="I64" t="s">
        <v>376</v>
      </c>
      <c r="J64" t="s">
        <v>377</v>
      </c>
      <c r="K64" t="s">
        <v>378</v>
      </c>
      <c r="L64">
        <v>1368</v>
      </c>
      <c r="N64">
        <v>1011</v>
      </c>
      <c r="O64" t="s">
        <v>375</v>
      </c>
      <c r="P64" t="s">
        <v>375</v>
      </c>
      <c r="Q64">
        <v>1</v>
      </c>
      <c r="X64">
        <v>0.02</v>
      </c>
      <c r="Y64">
        <v>0</v>
      </c>
      <c r="Z64">
        <v>65.709999999999994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49</v>
      </c>
      <c r="AG64">
        <v>2.7000000000000003E-2</v>
      </c>
      <c r="AH64">
        <v>2</v>
      </c>
      <c r="AI64">
        <v>39682647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ROW(Source!A32)</f>
        <v>32</v>
      </c>
      <c r="B65">
        <v>39682648</v>
      </c>
      <c r="C65">
        <v>39682644</v>
      </c>
      <c r="D65">
        <v>36883878</v>
      </c>
      <c r="E65">
        <v>1</v>
      </c>
      <c r="F65">
        <v>1</v>
      </c>
      <c r="G65">
        <v>1</v>
      </c>
      <c r="H65">
        <v>2</v>
      </c>
      <c r="I65" t="s">
        <v>447</v>
      </c>
      <c r="J65" t="s">
        <v>448</v>
      </c>
      <c r="K65" t="s">
        <v>449</v>
      </c>
      <c r="L65">
        <v>1368</v>
      </c>
      <c r="N65">
        <v>1011</v>
      </c>
      <c r="O65" t="s">
        <v>375</v>
      </c>
      <c r="P65" t="s">
        <v>375</v>
      </c>
      <c r="Q65">
        <v>1</v>
      </c>
      <c r="X65">
        <v>1.82</v>
      </c>
      <c r="Y65">
        <v>0</v>
      </c>
      <c r="Z65">
        <v>90</v>
      </c>
      <c r="AA65">
        <v>10.06</v>
      </c>
      <c r="AB65">
        <v>0</v>
      </c>
      <c r="AC65">
        <v>0</v>
      </c>
      <c r="AD65">
        <v>1</v>
      </c>
      <c r="AE65">
        <v>0</v>
      </c>
      <c r="AF65" t="s">
        <v>49</v>
      </c>
      <c r="AG65">
        <v>2.4570000000000003</v>
      </c>
      <c r="AH65">
        <v>2</v>
      </c>
      <c r="AI65">
        <v>39682648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ROW(Source!A32)</f>
        <v>32</v>
      </c>
      <c r="B66">
        <v>39682649</v>
      </c>
      <c r="C66">
        <v>39682644</v>
      </c>
      <c r="D66">
        <v>36804720</v>
      </c>
      <c r="E66">
        <v>1</v>
      </c>
      <c r="F66">
        <v>1</v>
      </c>
      <c r="G66">
        <v>1</v>
      </c>
      <c r="H66">
        <v>3</v>
      </c>
      <c r="I66" t="s">
        <v>450</v>
      </c>
      <c r="J66" t="s">
        <v>451</v>
      </c>
      <c r="K66" t="s">
        <v>452</v>
      </c>
      <c r="L66">
        <v>1358</v>
      </c>
      <c r="N66">
        <v>1010</v>
      </c>
      <c r="O66" t="s">
        <v>422</v>
      </c>
      <c r="P66" t="s">
        <v>422</v>
      </c>
      <c r="Q66">
        <v>10</v>
      </c>
      <c r="X66">
        <v>5</v>
      </c>
      <c r="Y66">
        <v>17.850000000000001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5</v>
      </c>
      <c r="AH66">
        <v>2</v>
      </c>
      <c r="AI66">
        <v>39682649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ROW(Source!A32)</f>
        <v>32</v>
      </c>
      <c r="B67">
        <v>39682650</v>
      </c>
      <c r="C67">
        <v>39682644</v>
      </c>
      <c r="D67">
        <v>36870820</v>
      </c>
      <c r="E67">
        <v>1</v>
      </c>
      <c r="F67">
        <v>1</v>
      </c>
      <c r="G67">
        <v>1</v>
      </c>
      <c r="H67">
        <v>3</v>
      </c>
      <c r="I67" t="s">
        <v>453</v>
      </c>
      <c r="J67" t="s">
        <v>454</v>
      </c>
      <c r="K67" t="s">
        <v>455</v>
      </c>
      <c r="L67">
        <v>1355</v>
      </c>
      <c r="N67">
        <v>1010</v>
      </c>
      <c r="O67" t="s">
        <v>85</v>
      </c>
      <c r="P67" t="s">
        <v>85</v>
      </c>
      <c r="Q67">
        <v>100</v>
      </c>
      <c r="X67">
        <v>0.15</v>
      </c>
      <c r="Y67">
        <v>30.74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0.15</v>
      </c>
      <c r="AH67">
        <v>2</v>
      </c>
      <c r="AI67">
        <v>39682650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ROW(Source!A32)</f>
        <v>32</v>
      </c>
      <c r="B68">
        <v>39682651</v>
      </c>
      <c r="C68">
        <v>39682644</v>
      </c>
      <c r="D68">
        <v>36799066</v>
      </c>
      <c r="E68">
        <v>17</v>
      </c>
      <c r="F68">
        <v>1</v>
      </c>
      <c r="G68">
        <v>1</v>
      </c>
      <c r="H68">
        <v>3</v>
      </c>
      <c r="I68" t="s">
        <v>521</v>
      </c>
      <c r="J68" t="s">
        <v>3</v>
      </c>
      <c r="K68" t="s">
        <v>522</v>
      </c>
      <c r="L68">
        <v>1348</v>
      </c>
      <c r="N68">
        <v>1009</v>
      </c>
      <c r="O68" t="s">
        <v>122</v>
      </c>
      <c r="P68" t="s">
        <v>122</v>
      </c>
      <c r="Q68">
        <v>1000</v>
      </c>
      <c r="X68">
        <v>0.03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 t="s">
        <v>3</v>
      </c>
      <c r="AG68">
        <v>0.03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ROW(Source!A32)</f>
        <v>32</v>
      </c>
      <c r="B69">
        <v>39682652</v>
      </c>
      <c r="C69">
        <v>39682644</v>
      </c>
      <c r="D69">
        <v>36799065</v>
      </c>
      <c r="E69">
        <v>17</v>
      </c>
      <c r="F69">
        <v>1</v>
      </c>
      <c r="G69">
        <v>1</v>
      </c>
      <c r="H69">
        <v>3</v>
      </c>
      <c r="I69" t="s">
        <v>404</v>
      </c>
      <c r="J69" t="s">
        <v>3</v>
      </c>
      <c r="K69" t="s">
        <v>405</v>
      </c>
      <c r="L69">
        <v>1374</v>
      </c>
      <c r="N69">
        <v>1013</v>
      </c>
      <c r="O69" t="s">
        <v>406</v>
      </c>
      <c r="P69" t="s">
        <v>406</v>
      </c>
      <c r="Q69">
        <v>1</v>
      </c>
      <c r="X69">
        <v>5.15</v>
      </c>
      <c r="Y69">
        <v>1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5.15</v>
      </c>
      <c r="AH69">
        <v>2</v>
      </c>
      <c r="AI69">
        <v>39682652</v>
      </c>
      <c r="AJ69">
        <v>70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39682658</v>
      </c>
      <c r="C70">
        <v>39682657</v>
      </c>
      <c r="D70">
        <v>37080781</v>
      </c>
      <c r="E70">
        <v>1</v>
      </c>
      <c r="F70">
        <v>1</v>
      </c>
      <c r="G70">
        <v>1</v>
      </c>
      <c r="H70">
        <v>1</v>
      </c>
      <c r="I70" t="s">
        <v>423</v>
      </c>
      <c r="J70" t="s">
        <v>3</v>
      </c>
      <c r="K70" t="s">
        <v>424</v>
      </c>
      <c r="L70">
        <v>1191</v>
      </c>
      <c r="N70">
        <v>1013</v>
      </c>
      <c r="O70" t="s">
        <v>369</v>
      </c>
      <c r="P70" t="s">
        <v>369</v>
      </c>
      <c r="Q70">
        <v>1</v>
      </c>
      <c r="X70">
        <v>72.900000000000006</v>
      </c>
      <c r="Y70">
        <v>0</v>
      </c>
      <c r="Z70">
        <v>0</v>
      </c>
      <c r="AA70">
        <v>0</v>
      </c>
      <c r="AB70">
        <v>9.92</v>
      </c>
      <c r="AC70">
        <v>0</v>
      </c>
      <c r="AD70">
        <v>1</v>
      </c>
      <c r="AE70">
        <v>1</v>
      </c>
      <c r="AF70" t="s">
        <v>49</v>
      </c>
      <c r="AG70">
        <v>98.41500000000002</v>
      </c>
      <c r="AH70">
        <v>2</v>
      </c>
      <c r="AI70">
        <v>39682658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39682659</v>
      </c>
      <c r="C71">
        <v>39682657</v>
      </c>
      <c r="D71">
        <v>37064876</v>
      </c>
      <c r="E71">
        <v>1</v>
      </c>
      <c r="F71">
        <v>1</v>
      </c>
      <c r="G71">
        <v>1</v>
      </c>
      <c r="H71">
        <v>1</v>
      </c>
      <c r="I71" t="s">
        <v>370</v>
      </c>
      <c r="J71" t="s">
        <v>3</v>
      </c>
      <c r="K71" t="s">
        <v>371</v>
      </c>
      <c r="L71">
        <v>1191</v>
      </c>
      <c r="N71">
        <v>1013</v>
      </c>
      <c r="O71" t="s">
        <v>369</v>
      </c>
      <c r="P71" t="s">
        <v>369</v>
      </c>
      <c r="Q71">
        <v>1</v>
      </c>
      <c r="X71">
        <v>0.08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49</v>
      </c>
      <c r="AG71">
        <v>0.10800000000000001</v>
      </c>
      <c r="AH71">
        <v>2</v>
      </c>
      <c r="AI71">
        <v>39682659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39682660</v>
      </c>
      <c r="C72">
        <v>39682657</v>
      </c>
      <c r="D72">
        <v>36882159</v>
      </c>
      <c r="E72">
        <v>1</v>
      </c>
      <c r="F72">
        <v>1</v>
      </c>
      <c r="G72">
        <v>1</v>
      </c>
      <c r="H72">
        <v>2</v>
      </c>
      <c r="I72" t="s">
        <v>372</v>
      </c>
      <c r="J72" t="s">
        <v>373</v>
      </c>
      <c r="K72" t="s">
        <v>374</v>
      </c>
      <c r="L72">
        <v>1368</v>
      </c>
      <c r="N72">
        <v>1011</v>
      </c>
      <c r="O72" t="s">
        <v>375</v>
      </c>
      <c r="P72" t="s">
        <v>375</v>
      </c>
      <c r="Q72">
        <v>1</v>
      </c>
      <c r="X72">
        <v>0.04</v>
      </c>
      <c r="Y72">
        <v>0</v>
      </c>
      <c r="Z72">
        <v>111.99</v>
      </c>
      <c r="AA72">
        <v>13.5</v>
      </c>
      <c r="AB72">
        <v>0</v>
      </c>
      <c r="AC72">
        <v>0</v>
      </c>
      <c r="AD72">
        <v>1</v>
      </c>
      <c r="AE72">
        <v>0</v>
      </c>
      <c r="AF72" t="s">
        <v>49</v>
      </c>
      <c r="AG72">
        <v>5.4000000000000006E-2</v>
      </c>
      <c r="AH72">
        <v>2</v>
      </c>
      <c r="AI72">
        <v>39682660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39682661</v>
      </c>
      <c r="C73">
        <v>39682657</v>
      </c>
      <c r="D73">
        <v>36883554</v>
      </c>
      <c r="E73">
        <v>1</v>
      </c>
      <c r="F73">
        <v>1</v>
      </c>
      <c r="G73">
        <v>1</v>
      </c>
      <c r="H73">
        <v>2</v>
      </c>
      <c r="I73" t="s">
        <v>376</v>
      </c>
      <c r="J73" t="s">
        <v>377</v>
      </c>
      <c r="K73" t="s">
        <v>378</v>
      </c>
      <c r="L73">
        <v>1368</v>
      </c>
      <c r="N73">
        <v>1011</v>
      </c>
      <c r="O73" t="s">
        <v>375</v>
      </c>
      <c r="P73" t="s">
        <v>375</v>
      </c>
      <c r="Q73">
        <v>1</v>
      </c>
      <c r="X73">
        <v>0.04</v>
      </c>
      <c r="Y73">
        <v>0</v>
      </c>
      <c r="Z73">
        <v>65.709999999999994</v>
      </c>
      <c r="AA73">
        <v>11.6</v>
      </c>
      <c r="AB73">
        <v>0</v>
      </c>
      <c r="AC73">
        <v>0</v>
      </c>
      <c r="AD73">
        <v>1</v>
      </c>
      <c r="AE73">
        <v>0</v>
      </c>
      <c r="AF73" t="s">
        <v>49</v>
      </c>
      <c r="AG73">
        <v>5.4000000000000006E-2</v>
      </c>
      <c r="AH73">
        <v>2</v>
      </c>
      <c r="AI73">
        <v>39682661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ROW(Source!A34)</f>
        <v>34</v>
      </c>
      <c r="B74">
        <v>39682662</v>
      </c>
      <c r="C74">
        <v>39682657</v>
      </c>
      <c r="D74">
        <v>36884526</v>
      </c>
      <c r="E74">
        <v>1</v>
      </c>
      <c r="F74">
        <v>1</v>
      </c>
      <c r="G74">
        <v>1</v>
      </c>
      <c r="H74">
        <v>2</v>
      </c>
      <c r="I74" t="s">
        <v>379</v>
      </c>
      <c r="J74" t="s">
        <v>380</v>
      </c>
      <c r="K74" t="s">
        <v>381</v>
      </c>
      <c r="L74">
        <v>1368</v>
      </c>
      <c r="N74">
        <v>1011</v>
      </c>
      <c r="O74" t="s">
        <v>375</v>
      </c>
      <c r="P74" t="s">
        <v>375</v>
      </c>
      <c r="Q74">
        <v>1</v>
      </c>
      <c r="X74">
        <v>21.6</v>
      </c>
      <c r="Y74">
        <v>0</v>
      </c>
      <c r="Z74">
        <v>1.1100000000000001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49</v>
      </c>
      <c r="AG74">
        <v>29.160000000000004</v>
      </c>
      <c r="AH74">
        <v>2</v>
      </c>
      <c r="AI74">
        <v>39682662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ROW(Source!A34)</f>
        <v>34</v>
      </c>
      <c r="B75">
        <v>39682663</v>
      </c>
      <c r="C75">
        <v>39682657</v>
      </c>
      <c r="D75">
        <v>36800043</v>
      </c>
      <c r="E75">
        <v>1</v>
      </c>
      <c r="F75">
        <v>1</v>
      </c>
      <c r="G75">
        <v>1</v>
      </c>
      <c r="H75">
        <v>3</v>
      </c>
      <c r="I75" t="s">
        <v>382</v>
      </c>
      <c r="J75" t="s">
        <v>383</v>
      </c>
      <c r="K75" t="s">
        <v>384</v>
      </c>
      <c r="L75">
        <v>1346</v>
      </c>
      <c r="N75">
        <v>1009</v>
      </c>
      <c r="O75" t="s">
        <v>385</v>
      </c>
      <c r="P75" t="s">
        <v>385</v>
      </c>
      <c r="Q75">
        <v>1</v>
      </c>
      <c r="X75">
        <v>0.3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0.3</v>
      </c>
      <c r="AH75">
        <v>2</v>
      </c>
      <c r="AI75">
        <v>39682663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ROW(Source!A34)</f>
        <v>34</v>
      </c>
      <c r="B76">
        <v>39682664</v>
      </c>
      <c r="C76">
        <v>39682657</v>
      </c>
      <c r="D76">
        <v>36801775</v>
      </c>
      <c r="E76">
        <v>1</v>
      </c>
      <c r="F76">
        <v>1</v>
      </c>
      <c r="G76">
        <v>1</v>
      </c>
      <c r="H76">
        <v>3</v>
      </c>
      <c r="I76" t="s">
        <v>386</v>
      </c>
      <c r="J76" t="s">
        <v>387</v>
      </c>
      <c r="K76" t="s">
        <v>388</v>
      </c>
      <c r="L76">
        <v>1346</v>
      </c>
      <c r="N76">
        <v>1009</v>
      </c>
      <c r="O76" t="s">
        <v>385</v>
      </c>
      <c r="P76" t="s">
        <v>385</v>
      </c>
      <c r="Q76">
        <v>1</v>
      </c>
      <c r="X76">
        <v>0.12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0.12</v>
      </c>
      <c r="AH76">
        <v>2</v>
      </c>
      <c r="AI76">
        <v>39682664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ROW(Source!A34)</f>
        <v>34</v>
      </c>
      <c r="B77">
        <v>39682665</v>
      </c>
      <c r="C77">
        <v>39682657</v>
      </c>
      <c r="D77">
        <v>36802094</v>
      </c>
      <c r="E77">
        <v>1</v>
      </c>
      <c r="F77">
        <v>1</v>
      </c>
      <c r="G77">
        <v>1</v>
      </c>
      <c r="H77">
        <v>3</v>
      </c>
      <c r="I77" t="s">
        <v>389</v>
      </c>
      <c r="J77" t="s">
        <v>390</v>
      </c>
      <c r="K77" t="s">
        <v>391</v>
      </c>
      <c r="L77">
        <v>1346</v>
      </c>
      <c r="N77">
        <v>1009</v>
      </c>
      <c r="O77" t="s">
        <v>385</v>
      </c>
      <c r="P77" t="s">
        <v>385</v>
      </c>
      <c r="Q77">
        <v>1</v>
      </c>
      <c r="X77">
        <v>1.1000000000000001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1.1000000000000001</v>
      </c>
      <c r="AH77">
        <v>2</v>
      </c>
      <c r="AI77">
        <v>39682665</v>
      </c>
      <c r="AJ77">
        <v>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ROW(Source!A34)</f>
        <v>34</v>
      </c>
      <c r="B78">
        <v>39682666</v>
      </c>
      <c r="C78">
        <v>39682657</v>
      </c>
      <c r="D78">
        <v>36802106</v>
      </c>
      <c r="E78">
        <v>1</v>
      </c>
      <c r="F78">
        <v>1</v>
      </c>
      <c r="G78">
        <v>1</v>
      </c>
      <c r="H78">
        <v>3</v>
      </c>
      <c r="I78" t="s">
        <v>456</v>
      </c>
      <c r="J78" t="s">
        <v>457</v>
      </c>
      <c r="K78" t="s">
        <v>458</v>
      </c>
      <c r="L78">
        <v>1308</v>
      </c>
      <c r="N78">
        <v>1003</v>
      </c>
      <c r="O78" t="s">
        <v>70</v>
      </c>
      <c r="P78" t="s">
        <v>70</v>
      </c>
      <c r="Q78">
        <v>100</v>
      </c>
      <c r="X78">
        <v>0.15</v>
      </c>
      <c r="Y78">
        <v>120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0.15</v>
      </c>
      <c r="AH78">
        <v>2</v>
      </c>
      <c r="AI78">
        <v>39682666</v>
      </c>
      <c r="AJ78">
        <v>80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ROW(Source!A34)</f>
        <v>34</v>
      </c>
      <c r="B79">
        <v>39682667</v>
      </c>
      <c r="C79">
        <v>39682657</v>
      </c>
      <c r="D79">
        <v>36804448</v>
      </c>
      <c r="E79">
        <v>1</v>
      </c>
      <c r="F79">
        <v>1</v>
      </c>
      <c r="G79">
        <v>1</v>
      </c>
      <c r="H79">
        <v>3</v>
      </c>
      <c r="I79" t="s">
        <v>392</v>
      </c>
      <c r="J79" t="s">
        <v>393</v>
      </c>
      <c r="K79" t="s">
        <v>394</v>
      </c>
      <c r="L79">
        <v>1346</v>
      </c>
      <c r="N79">
        <v>1009</v>
      </c>
      <c r="O79" t="s">
        <v>385</v>
      </c>
      <c r="P79" t="s">
        <v>385</v>
      </c>
      <c r="Q79">
        <v>1</v>
      </c>
      <c r="X79">
        <v>7.94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7.94</v>
      </c>
      <c r="AH79">
        <v>2</v>
      </c>
      <c r="AI79">
        <v>39682667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ROW(Source!A34)</f>
        <v>34</v>
      </c>
      <c r="B80">
        <v>39682668</v>
      </c>
      <c r="C80">
        <v>39682657</v>
      </c>
      <c r="D80">
        <v>36805500</v>
      </c>
      <c r="E80">
        <v>1</v>
      </c>
      <c r="F80">
        <v>1</v>
      </c>
      <c r="G80">
        <v>1</v>
      </c>
      <c r="H80">
        <v>3</v>
      </c>
      <c r="I80" t="s">
        <v>395</v>
      </c>
      <c r="J80" t="s">
        <v>396</v>
      </c>
      <c r="K80" t="s">
        <v>397</v>
      </c>
      <c r="L80">
        <v>1346</v>
      </c>
      <c r="N80">
        <v>1009</v>
      </c>
      <c r="O80" t="s">
        <v>385</v>
      </c>
      <c r="P80" t="s">
        <v>385</v>
      </c>
      <c r="Q80">
        <v>1</v>
      </c>
      <c r="X80">
        <v>7.0000000000000007E-2</v>
      </c>
      <c r="Y80">
        <v>133.05000000000001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7.0000000000000007E-2</v>
      </c>
      <c r="AH80">
        <v>2</v>
      </c>
      <c r="AI80">
        <v>39682668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ROW(Source!A34)</f>
        <v>34</v>
      </c>
      <c r="B81">
        <v>39682669</v>
      </c>
      <c r="C81">
        <v>39682657</v>
      </c>
      <c r="D81">
        <v>36838473</v>
      </c>
      <c r="E81">
        <v>1</v>
      </c>
      <c r="F81">
        <v>1</v>
      </c>
      <c r="G81">
        <v>1</v>
      </c>
      <c r="H81">
        <v>3</v>
      </c>
      <c r="I81" t="s">
        <v>459</v>
      </c>
      <c r="J81" t="s">
        <v>460</v>
      </c>
      <c r="K81" t="s">
        <v>461</v>
      </c>
      <c r="L81">
        <v>1348</v>
      </c>
      <c r="N81">
        <v>1009</v>
      </c>
      <c r="O81" t="s">
        <v>122</v>
      </c>
      <c r="P81" t="s">
        <v>122</v>
      </c>
      <c r="Q81">
        <v>1000</v>
      </c>
      <c r="X81">
        <v>5.0000000000000001E-4</v>
      </c>
      <c r="Y81">
        <v>70200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5.0000000000000001E-4</v>
      </c>
      <c r="AH81">
        <v>2</v>
      </c>
      <c r="AI81">
        <v>39682669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ROW(Source!A34)</f>
        <v>34</v>
      </c>
      <c r="B82">
        <v>39682670</v>
      </c>
      <c r="C82">
        <v>39682657</v>
      </c>
      <c r="D82">
        <v>36870813</v>
      </c>
      <c r="E82">
        <v>1</v>
      </c>
      <c r="F82">
        <v>1</v>
      </c>
      <c r="G82">
        <v>1</v>
      </c>
      <c r="H82">
        <v>3</v>
      </c>
      <c r="I82" t="s">
        <v>462</v>
      </c>
      <c r="J82" t="s">
        <v>463</v>
      </c>
      <c r="K82" t="s">
        <v>464</v>
      </c>
      <c r="L82">
        <v>1355</v>
      </c>
      <c r="N82">
        <v>1010</v>
      </c>
      <c r="O82" t="s">
        <v>85</v>
      </c>
      <c r="P82" t="s">
        <v>85</v>
      </c>
      <c r="Q82">
        <v>100</v>
      </c>
      <c r="X82">
        <v>1.02</v>
      </c>
      <c r="Y82">
        <v>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1.02</v>
      </c>
      <c r="AH82">
        <v>2</v>
      </c>
      <c r="AI82">
        <v>39682670</v>
      </c>
      <c r="AJ82">
        <v>85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ROW(Source!A34)</f>
        <v>34</v>
      </c>
      <c r="B83">
        <v>39682671</v>
      </c>
      <c r="C83">
        <v>39682657</v>
      </c>
      <c r="D83">
        <v>36799065</v>
      </c>
      <c r="E83">
        <v>17</v>
      </c>
      <c r="F83">
        <v>1</v>
      </c>
      <c r="G83">
        <v>1</v>
      </c>
      <c r="H83">
        <v>3</v>
      </c>
      <c r="I83" t="s">
        <v>404</v>
      </c>
      <c r="J83" t="s">
        <v>3</v>
      </c>
      <c r="K83" t="s">
        <v>405</v>
      </c>
      <c r="L83">
        <v>1374</v>
      </c>
      <c r="N83">
        <v>1013</v>
      </c>
      <c r="O83" t="s">
        <v>406</v>
      </c>
      <c r="P83" t="s">
        <v>406</v>
      </c>
      <c r="Q83">
        <v>1</v>
      </c>
      <c r="X83">
        <v>14.46</v>
      </c>
      <c r="Y83">
        <v>1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14.46</v>
      </c>
      <c r="AH83">
        <v>2</v>
      </c>
      <c r="AI83">
        <v>39682671</v>
      </c>
      <c r="AJ83">
        <v>86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ROW(Source!A36)</f>
        <v>36</v>
      </c>
      <c r="B84">
        <v>39682681</v>
      </c>
      <c r="C84">
        <v>39682680</v>
      </c>
      <c r="D84">
        <v>37080781</v>
      </c>
      <c r="E84">
        <v>1</v>
      </c>
      <c r="F84">
        <v>1</v>
      </c>
      <c r="G84">
        <v>1</v>
      </c>
      <c r="H84">
        <v>1</v>
      </c>
      <c r="I84" t="s">
        <v>423</v>
      </c>
      <c r="J84" t="s">
        <v>3</v>
      </c>
      <c r="K84" t="s">
        <v>424</v>
      </c>
      <c r="L84">
        <v>1191</v>
      </c>
      <c r="N84">
        <v>1013</v>
      </c>
      <c r="O84" t="s">
        <v>369</v>
      </c>
      <c r="P84" t="s">
        <v>369</v>
      </c>
      <c r="Q84">
        <v>1</v>
      </c>
      <c r="X84">
        <v>46.6</v>
      </c>
      <c r="Y84">
        <v>0</v>
      </c>
      <c r="Z84">
        <v>0</v>
      </c>
      <c r="AA84">
        <v>0</v>
      </c>
      <c r="AB84">
        <v>9.92</v>
      </c>
      <c r="AC84">
        <v>0</v>
      </c>
      <c r="AD84">
        <v>1</v>
      </c>
      <c r="AE84">
        <v>1</v>
      </c>
      <c r="AF84" t="s">
        <v>3</v>
      </c>
      <c r="AG84">
        <v>46.6</v>
      </c>
      <c r="AH84">
        <v>2</v>
      </c>
      <c r="AI84">
        <v>39682681</v>
      </c>
      <c r="AJ84">
        <v>87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ROW(Source!A36)</f>
        <v>36</v>
      </c>
      <c r="B85">
        <v>39682682</v>
      </c>
      <c r="C85">
        <v>39682680</v>
      </c>
      <c r="D85">
        <v>37064876</v>
      </c>
      <c r="E85">
        <v>1</v>
      </c>
      <c r="F85">
        <v>1</v>
      </c>
      <c r="G85">
        <v>1</v>
      </c>
      <c r="H85">
        <v>1</v>
      </c>
      <c r="I85" t="s">
        <v>370</v>
      </c>
      <c r="J85" t="s">
        <v>3</v>
      </c>
      <c r="K85" t="s">
        <v>371</v>
      </c>
      <c r="L85">
        <v>1191</v>
      </c>
      <c r="N85">
        <v>1013</v>
      </c>
      <c r="O85" t="s">
        <v>369</v>
      </c>
      <c r="P85" t="s">
        <v>369</v>
      </c>
      <c r="Q85">
        <v>1</v>
      </c>
      <c r="X85">
        <v>0.06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3</v>
      </c>
      <c r="AG85">
        <v>0.06</v>
      </c>
      <c r="AH85">
        <v>2</v>
      </c>
      <c r="AI85">
        <v>39682682</v>
      </c>
      <c r="AJ85">
        <v>88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ROW(Source!A36)</f>
        <v>36</v>
      </c>
      <c r="B86">
        <v>39682683</v>
      </c>
      <c r="C86">
        <v>39682680</v>
      </c>
      <c r="D86">
        <v>36882159</v>
      </c>
      <c r="E86">
        <v>1</v>
      </c>
      <c r="F86">
        <v>1</v>
      </c>
      <c r="G86">
        <v>1</v>
      </c>
      <c r="H86">
        <v>2</v>
      </c>
      <c r="I86" t="s">
        <v>372</v>
      </c>
      <c r="J86" t="s">
        <v>373</v>
      </c>
      <c r="K86" t="s">
        <v>374</v>
      </c>
      <c r="L86">
        <v>1368</v>
      </c>
      <c r="N86">
        <v>1011</v>
      </c>
      <c r="O86" t="s">
        <v>375</v>
      </c>
      <c r="P86" t="s">
        <v>375</v>
      </c>
      <c r="Q86">
        <v>1</v>
      </c>
      <c r="X86">
        <v>0.03</v>
      </c>
      <c r="Y86">
        <v>0</v>
      </c>
      <c r="Z86">
        <v>111.99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0.03</v>
      </c>
      <c r="AH86">
        <v>2</v>
      </c>
      <c r="AI86">
        <v>39682683</v>
      </c>
      <c r="AJ86">
        <v>89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ROW(Source!A36)</f>
        <v>36</v>
      </c>
      <c r="B87">
        <v>39682684</v>
      </c>
      <c r="C87">
        <v>39682680</v>
      </c>
      <c r="D87">
        <v>36883554</v>
      </c>
      <c r="E87">
        <v>1</v>
      </c>
      <c r="F87">
        <v>1</v>
      </c>
      <c r="G87">
        <v>1</v>
      </c>
      <c r="H87">
        <v>2</v>
      </c>
      <c r="I87" t="s">
        <v>376</v>
      </c>
      <c r="J87" t="s">
        <v>377</v>
      </c>
      <c r="K87" t="s">
        <v>378</v>
      </c>
      <c r="L87">
        <v>1368</v>
      </c>
      <c r="N87">
        <v>1011</v>
      </c>
      <c r="O87" t="s">
        <v>375</v>
      </c>
      <c r="P87" t="s">
        <v>375</v>
      </c>
      <c r="Q87">
        <v>1</v>
      </c>
      <c r="X87">
        <v>0.03</v>
      </c>
      <c r="Y87">
        <v>0</v>
      </c>
      <c r="Z87">
        <v>65.709999999999994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0.03</v>
      </c>
      <c r="AH87">
        <v>2</v>
      </c>
      <c r="AI87">
        <v>39682684</v>
      </c>
      <c r="AJ87">
        <v>90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39682685</v>
      </c>
      <c r="C88">
        <v>39682680</v>
      </c>
      <c r="D88">
        <v>36884526</v>
      </c>
      <c r="E88">
        <v>1</v>
      </c>
      <c r="F88">
        <v>1</v>
      </c>
      <c r="G88">
        <v>1</v>
      </c>
      <c r="H88">
        <v>2</v>
      </c>
      <c r="I88" t="s">
        <v>379</v>
      </c>
      <c r="J88" t="s">
        <v>380</v>
      </c>
      <c r="K88" t="s">
        <v>381</v>
      </c>
      <c r="L88">
        <v>1368</v>
      </c>
      <c r="N88">
        <v>1011</v>
      </c>
      <c r="O88" t="s">
        <v>375</v>
      </c>
      <c r="P88" t="s">
        <v>375</v>
      </c>
      <c r="Q88">
        <v>1</v>
      </c>
      <c r="X88">
        <v>19.2</v>
      </c>
      <c r="Y88">
        <v>0</v>
      </c>
      <c r="Z88">
        <v>1.1100000000000001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19.2</v>
      </c>
      <c r="AH88">
        <v>2</v>
      </c>
      <c r="AI88">
        <v>39682685</v>
      </c>
      <c r="AJ88">
        <v>91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39682686</v>
      </c>
      <c r="C89">
        <v>39682680</v>
      </c>
      <c r="D89">
        <v>36800043</v>
      </c>
      <c r="E89">
        <v>1</v>
      </c>
      <c r="F89">
        <v>1</v>
      </c>
      <c r="G89">
        <v>1</v>
      </c>
      <c r="H89">
        <v>3</v>
      </c>
      <c r="I89" t="s">
        <v>382</v>
      </c>
      <c r="J89" t="s">
        <v>383</v>
      </c>
      <c r="K89" t="s">
        <v>384</v>
      </c>
      <c r="L89">
        <v>1346</v>
      </c>
      <c r="N89">
        <v>1009</v>
      </c>
      <c r="O89" t="s">
        <v>385</v>
      </c>
      <c r="P89" t="s">
        <v>385</v>
      </c>
      <c r="Q89">
        <v>1</v>
      </c>
      <c r="X89">
        <v>0.2</v>
      </c>
      <c r="Y89">
        <v>44.97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0.2</v>
      </c>
      <c r="AH89">
        <v>2</v>
      </c>
      <c r="AI89">
        <v>39682686</v>
      </c>
      <c r="AJ89">
        <v>92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39682687</v>
      </c>
      <c r="C90">
        <v>39682680</v>
      </c>
      <c r="D90">
        <v>36801775</v>
      </c>
      <c r="E90">
        <v>1</v>
      </c>
      <c r="F90">
        <v>1</v>
      </c>
      <c r="G90">
        <v>1</v>
      </c>
      <c r="H90">
        <v>3</v>
      </c>
      <c r="I90" t="s">
        <v>386</v>
      </c>
      <c r="J90" t="s">
        <v>387</v>
      </c>
      <c r="K90" t="s">
        <v>388</v>
      </c>
      <c r="L90">
        <v>1346</v>
      </c>
      <c r="N90">
        <v>1009</v>
      </c>
      <c r="O90" t="s">
        <v>385</v>
      </c>
      <c r="P90" t="s">
        <v>385</v>
      </c>
      <c r="Q90">
        <v>1</v>
      </c>
      <c r="X90">
        <v>0.09</v>
      </c>
      <c r="Y90">
        <v>11.5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0.09</v>
      </c>
      <c r="AH90">
        <v>2</v>
      </c>
      <c r="AI90">
        <v>39682687</v>
      </c>
      <c r="AJ90">
        <v>93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39682688</v>
      </c>
      <c r="C91">
        <v>39682680</v>
      </c>
      <c r="D91">
        <v>36802094</v>
      </c>
      <c r="E91">
        <v>1</v>
      </c>
      <c r="F91">
        <v>1</v>
      </c>
      <c r="G91">
        <v>1</v>
      </c>
      <c r="H91">
        <v>3</v>
      </c>
      <c r="I91" t="s">
        <v>389</v>
      </c>
      <c r="J91" t="s">
        <v>390</v>
      </c>
      <c r="K91" t="s">
        <v>391</v>
      </c>
      <c r="L91">
        <v>1346</v>
      </c>
      <c r="N91">
        <v>1009</v>
      </c>
      <c r="O91" t="s">
        <v>385</v>
      </c>
      <c r="P91" t="s">
        <v>385</v>
      </c>
      <c r="Q91">
        <v>1</v>
      </c>
      <c r="X91">
        <v>0.9</v>
      </c>
      <c r="Y91">
        <v>30.4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0.9</v>
      </c>
      <c r="AH91">
        <v>2</v>
      </c>
      <c r="AI91">
        <v>39682688</v>
      </c>
      <c r="AJ91">
        <v>94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39682689</v>
      </c>
      <c r="C92">
        <v>39682680</v>
      </c>
      <c r="D92">
        <v>36802106</v>
      </c>
      <c r="E92">
        <v>1</v>
      </c>
      <c r="F92">
        <v>1</v>
      </c>
      <c r="G92">
        <v>1</v>
      </c>
      <c r="H92">
        <v>3</v>
      </c>
      <c r="I92" t="s">
        <v>456</v>
      </c>
      <c r="J92" t="s">
        <v>457</v>
      </c>
      <c r="K92" t="s">
        <v>458</v>
      </c>
      <c r="L92">
        <v>1308</v>
      </c>
      <c r="N92">
        <v>1003</v>
      </c>
      <c r="O92" t="s">
        <v>70</v>
      </c>
      <c r="P92" t="s">
        <v>70</v>
      </c>
      <c r="Q92">
        <v>100</v>
      </c>
      <c r="X92">
        <v>0.15</v>
      </c>
      <c r="Y92">
        <v>120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0.15</v>
      </c>
      <c r="AH92">
        <v>2</v>
      </c>
      <c r="AI92">
        <v>39682689</v>
      </c>
      <c r="AJ92">
        <v>95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39682690</v>
      </c>
      <c r="C93">
        <v>39682680</v>
      </c>
      <c r="D93">
        <v>36804448</v>
      </c>
      <c r="E93">
        <v>1</v>
      </c>
      <c r="F93">
        <v>1</v>
      </c>
      <c r="G93">
        <v>1</v>
      </c>
      <c r="H93">
        <v>3</v>
      </c>
      <c r="I93" t="s">
        <v>392</v>
      </c>
      <c r="J93" t="s">
        <v>393</v>
      </c>
      <c r="K93" t="s">
        <v>394</v>
      </c>
      <c r="L93">
        <v>1346</v>
      </c>
      <c r="N93">
        <v>1009</v>
      </c>
      <c r="O93" t="s">
        <v>385</v>
      </c>
      <c r="P93" t="s">
        <v>385</v>
      </c>
      <c r="Q93">
        <v>1</v>
      </c>
      <c r="X93">
        <v>5.54</v>
      </c>
      <c r="Y93">
        <v>9.0399999999999991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5.54</v>
      </c>
      <c r="AH93">
        <v>2</v>
      </c>
      <c r="AI93">
        <v>39682690</v>
      </c>
      <c r="AJ93">
        <v>96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ROW(Source!A36)</f>
        <v>36</v>
      </c>
      <c r="B94">
        <v>39682691</v>
      </c>
      <c r="C94">
        <v>39682680</v>
      </c>
      <c r="D94">
        <v>36805500</v>
      </c>
      <c r="E94">
        <v>1</v>
      </c>
      <c r="F94">
        <v>1</v>
      </c>
      <c r="G94">
        <v>1</v>
      </c>
      <c r="H94">
        <v>3</v>
      </c>
      <c r="I94" t="s">
        <v>395</v>
      </c>
      <c r="J94" t="s">
        <v>396</v>
      </c>
      <c r="K94" t="s">
        <v>397</v>
      </c>
      <c r="L94">
        <v>1346</v>
      </c>
      <c r="N94">
        <v>1009</v>
      </c>
      <c r="O94" t="s">
        <v>385</v>
      </c>
      <c r="P94" t="s">
        <v>385</v>
      </c>
      <c r="Q94">
        <v>1</v>
      </c>
      <c r="X94">
        <v>0.05</v>
      </c>
      <c r="Y94">
        <v>133.05000000000001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0.05</v>
      </c>
      <c r="AH94">
        <v>2</v>
      </c>
      <c r="AI94">
        <v>39682691</v>
      </c>
      <c r="AJ94">
        <v>97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ROW(Source!A36)</f>
        <v>36</v>
      </c>
      <c r="B95">
        <v>39682692</v>
      </c>
      <c r="C95">
        <v>39682680</v>
      </c>
      <c r="D95">
        <v>36838473</v>
      </c>
      <c r="E95">
        <v>1</v>
      </c>
      <c r="F95">
        <v>1</v>
      </c>
      <c r="G95">
        <v>1</v>
      </c>
      <c r="H95">
        <v>3</v>
      </c>
      <c r="I95" t="s">
        <v>459</v>
      </c>
      <c r="J95" t="s">
        <v>460</v>
      </c>
      <c r="K95" t="s">
        <v>461</v>
      </c>
      <c r="L95">
        <v>1348</v>
      </c>
      <c r="N95">
        <v>1009</v>
      </c>
      <c r="O95" t="s">
        <v>122</v>
      </c>
      <c r="P95" t="s">
        <v>122</v>
      </c>
      <c r="Q95">
        <v>1000</v>
      </c>
      <c r="X95">
        <v>2.9999999999999997E-4</v>
      </c>
      <c r="Y95">
        <v>70200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2.9999999999999997E-4</v>
      </c>
      <c r="AH95">
        <v>2</v>
      </c>
      <c r="AI95">
        <v>39682692</v>
      </c>
      <c r="AJ95">
        <v>98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ROW(Source!A36)</f>
        <v>36</v>
      </c>
      <c r="B96">
        <v>39682693</v>
      </c>
      <c r="C96">
        <v>39682680</v>
      </c>
      <c r="D96">
        <v>36870813</v>
      </c>
      <c r="E96">
        <v>1</v>
      </c>
      <c r="F96">
        <v>1</v>
      </c>
      <c r="G96">
        <v>1</v>
      </c>
      <c r="H96">
        <v>3</v>
      </c>
      <c r="I96" t="s">
        <v>462</v>
      </c>
      <c r="J96" t="s">
        <v>463</v>
      </c>
      <c r="K96" t="s">
        <v>464</v>
      </c>
      <c r="L96">
        <v>1355</v>
      </c>
      <c r="N96">
        <v>1010</v>
      </c>
      <c r="O96" t="s">
        <v>85</v>
      </c>
      <c r="P96" t="s">
        <v>85</v>
      </c>
      <c r="Q96">
        <v>100</v>
      </c>
      <c r="X96">
        <v>1.02</v>
      </c>
      <c r="Y96">
        <v>63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1.02</v>
      </c>
      <c r="AH96">
        <v>2</v>
      </c>
      <c r="AI96">
        <v>39682693</v>
      </c>
      <c r="AJ96">
        <v>100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ROW(Source!A36)</f>
        <v>36</v>
      </c>
      <c r="B97">
        <v>39682694</v>
      </c>
      <c r="C97">
        <v>39682680</v>
      </c>
      <c r="D97">
        <v>36799065</v>
      </c>
      <c r="E97">
        <v>17</v>
      </c>
      <c r="F97">
        <v>1</v>
      </c>
      <c r="G97">
        <v>1</v>
      </c>
      <c r="H97">
        <v>3</v>
      </c>
      <c r="I97" t="s">
        <v>404</v>
      </c>
      <c r="J97" t="s">
        <v>3</v>
      </c>
      <c r="K97" t="s">
        <v>405</v>
      </c>
      <c r="L97">
        <v>1374</v>
      </c>
      <c r="N97">
        <v>1013</v>
      </c>
      <c r="O97" t="s">
        <v>406</v>
      </c>
      <c r="P97" t="s">
        <v>406</v>
      </c>
      <c r="Q97">
        <v>1</v>
      </c>
      <c r="X97">
        <v>9.25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9.25</v>
      </c>
      <c r="AH97">
        <v>2</v>
      </c>
      <c r="AI97">
        <v>39682694</v>
      </c>
      <c r="AJ97">
        <v>101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ROW(Source!A38)</f>
        <v>38</v>
      </c>
      <c r="B98">
        <v>39682698</v>
      </c>
      <c r="C98">
        <v>39682697</v>
      </c>
      <c r="D98">
        <v>37080781</v>
      </c>
      <c r="E98">
        <v>1</v>
      </c>
      <c r="F98">
        <v>1</v>
      </c>
      <c r="G98">
        <v>1</v>
      </c>
      <c r="H98">
        <v>1</v>
      </c>
      <c r="I98" t="s">
        <v>423</v>
      </c>
      <c r="J98" t="s">
        <v>3</v>
      </c>
      <c r="K98" t="s">
        <v>424</v>
      </c>
      <c r="L98">
        <v>1191</v>
      </c>
      <c r="N98">
        <v>1013</v>
      </c>
      <c r="O98" t="s">
        <v>369</v>
      </c>
      <c r="P98" t="s">
        <v>369</v>
      </c>
      <c r="Q98">
        <v>1</v>
      </c>
      <c r="X98">
        <v>38.799999999999997</v>
      </c>
      <c r="Y98">
        <v>0</v>
      </c>
      <c r="Z98">
        <v>0</v>
      </c>
      <c r="AA98">
        <v>0</v>
      </c>
      <c r="AB98">
        <v>9.92</v>
      </c>
      <c r="AC98">
        <v>0</v>
      </c>
      <c r="AD98">
        <v>1</v>
      </c>
      <c r="AE98">
        <v>1</v>
      </c>
      <c r="AF98" t="s">
        <v>49</v>
      </c>
      <c r="AG98">
        <v>52.38</v>
      </c>
      <c r="AH98">
        <v>2</v>
      </c>
      <c r="AI98">
        <v>39682698</v>
      </c>
      <c r="AJ98">
        <v>102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ROW(Source!A38)</f>
        <v>38</v>
      </c>
      <c r="B99">
        <v>39682699</v>
      </c>
      <c r="C99">
        <v>39682697</v>
      </c>
      <c r="D99">
        <v>37064876</v>
      </c>
      <c r="E99">
        <v>1</v>
      </c>
      <c r="F99">
        <v>1</v>
      </c>
      <c r="G99">
        <v>1</v>
      </c>
      <c r="H99">
        <v>1</v>
      </c>
      <c r="I99" t="s">
        <v>370</v>
      </c>
      <c r="J99" t="s">
        <v>3</v>
      </c>
      <c r="K99" t="s">
        <v>371</v>
      </c>
      <c r="L99">
        <v>1191</v>
      </c>
      <c r="N99">
        <v>1013</v>
      </c>
      <c r="O99" t="s">
        <v>369</v>
      </c>
      <c r="P99" t="s">
        <v>369</v>
      </c>
      <c r="Q99">
        <v>1</v>
      </c>
      <c r="X99">
        <v>0.04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49</v>
      </c>
      <c r="AG99">
        <v>5.4000000000000006E-2</v>
      </c>
      <c r="AH99">
        <v>2</v>
      </c>
      <c r="AI99">
        <v>39682699</v>
      </c>
      <c r="AJ99">
        <v>103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ROW(Source!A38)</f>
        <v>38</v>
      </c>
      <c r="B100">
        <v>39682700</v>
      </c>
      <c r="C100">
        <v>39682697</v>
      </c>
      <c r="D100">
        <v>36882159</v>
      </c>
      <c r="E100">
        <v>1</v>
      </c>
      <c r="F100">
        <v>1</v>
      </c>
      <c r="G100">
        <v>1</v>
      </c>
      <c r="H100">
        <v>2</v>
      </c>
      <c r="I100" t="s">
        <v>372</v>
      </c>
      <c r="J100" t="s">
        <v>373</v>
      </c>
      <c r="K100" t="s">
        <v>374</v>
      </c>
      <c r="L100">
        <v>1368</v>
      </c>
      <c r="N100">
        <v>1011</v>
      </c>
      <c r="O100" t="s">
        <v>375</v>
      </c>
      <c r="P100" t="s">
        <v>375</v>
      </c>
      <c r="Q100">
        <v>1</v>
      </c>
      <c r="X100">
        <v>0.02</v>
      </c>
      <c r="Y100">
        <v>0</v>
      </c>
      <c r="Z100">
        <v>111.99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49</v>
      </c>
      <c r="AG100">
        <v>2.7000000000000003E-2</v>
      </c>
      <c r="AH100">
        <v>2</v>
      </c>
      <c r="AI100">
        <v>39682700</v>
      </c>
      <c r="AJ100">
        <v>104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ROW(Source!A38)</f>
        <v>38</v>
      </c>
      <c r="B101">
        <v>39682701</v>
      </c>
      <c r="C101">
        <v>39682697</v>
      </c>
      <c r="D101">
        <v>36883554</v>
      </c>
      <c r="E101">
        <v>1</v>
      </c>
      <c r="F101">
        <v>1</v>
      </c>
      <c r="G101">
        <v>1</v>
      </c>
      <c r="H101">
        <v>2</v>
      </c>
      <c r="I101" t="s">
        <v>376</v>
      </c>
      <c r="J101" t="s">
        <v>377</v>
      </c>
      <c r="K101" t="s">
        <v>378</v>
      </c>
      <c r="L101">
        <v>1368</v>
      </c>
      <c r="N101">
        <v>1011</v>
      </c>
      <c r="O101" t="s">
        <v>375</v>
      </c>
      <c r="P101" t="s">
        <v>375</v>
      </c>
      <c r="Q101">
        <v>1</v>
      </c>
      <c r="X101">
        <v>0.02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49</v>
      </c>
      <c r="AG101">
        <v>2.7000000000000003E-2</v>
      </c>
      <c r="AH101">
        <v>2</v>
      </c>
      <c r="AI101">
        <v>39682701</v>
      </c>
      <c r="AJ101">
        <v>105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ROW(Source!A38)</f>
        <v>38</v>
      </c>
      <c r="B102">
        <v>39682702</v>
      </c>
      <c r="C102">
        <v>39682697</v>
      </c>
      <c r="D102">
        <v>36884526</v>
      </c>
      <c r="E102">
        <v>1</v>
      </c>
      <c r="F102">
        <v>1</v>
      </c>
      <c r="G102">
        <v>1</v>
      </c>
      <c r="H102">
        <v>2</v>
      </c>
      <c r="I102" t="s">
        <v>379</v>
      </c>
      <c r="J102" t="s">
        <v>380</v>
      </c>
      <c r="K102" t="s">
        <v>381</v>
      </c>
      <c r="L102">
        <v>1368</v>
      </c>
      <c r="N102">
        <v>1011</v>
      </c>
      <c r="O102" t="s">
        <v>375</v>
      </c>
      <c r="P102" t="s">
        <v>375</v>
      </c>
      <c r="Q102">
        <v>1</v>
      </c>
      <c r="X102">
        <v>14.3</v>
      </c>
      <c r="Y102">
        <v>0</v>
      </c>
      <c r="Z102">
        <v>1.1100000000000001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49</v>
      </c>
      <c r="AG102">
        <v>19.305000000000003</v>
      </c>
      <c r="AH102">
        <v>2</v>
      </c>
      <c r="AI102">
        <v>39682702</v>
      </c>
      <c r="AJ102">
        <v>106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ROW(Source!A38)</f>
        <v>38</v>
      </c>
      <c r="B103">
        <v>39682703</v>
      </c>
      <c r="C103">
        <v>39682697</v>
      </c>
      <c r="D103">
        <v>36800043</v>
      </c>
      <c r="E103">
        <v>1</v>
      </c>
      <c r="F103">
        <v>1</v>
      </c>
      <c r="G103">
        <v>1</v>
      </c>
      <c r="H103">
        <v>3</v>
      </c>
      <c r="I103" t="s">
        <v>382</v>
      </c>
      <c r="J103" t="s">
        <v>383</v>
      </c>
      <c r="K103" t="s">
        <v>384</v>
      </c>
      <c r="L103">
        <v>1346</v>
      </c>
      <c r="N103">
        <v>1009</v>
      </c>
      <c r="O103" t="s">
        <v>385</v>
      </c>
      <c r="P103" t="s">
        <v>385</v>
      </c>
      <c r="Q103">
        <v>1</v>
      </c>
      <c r="X103">
        <v>0.15</v>
      </c>
      <c r="Y103">
        <v>44.97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0.15</v>
      </c>
      <c r="AH103">
        <v>2</v>
      </c>
      <c r="AI103">
        <v>39682703</v>
      </c>
      <c r="AJ103">
        <v>107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ROW(Source!A38)</f>
        <v>38</v>
      </c>
      <c r="B104">
        <v>39682704</v>
      </c>
      <c r="C104">
        <v>39682697</v>
      </c>
      <c r="D104">
        <v>36801775</v>
      </c>
      <c r="E104">
        <v>1</v>
      </c>
      <c r="F104">
        <v>1</v>
      </c>
      <c r="G104">
        <v>1</v>
      </c>
      <c r="H104">
        <v>3</v>
      </c>
      <c r="I104" t="s">
        <v>386</v>
      </c>
      <c r="J104" t="s">
        <v>387</v>
      </c>
      <c r="K104" t="s">
        <v>388</v>
      </c>
      <c r="L104">
        <v>1346</v>
      </c>
      <c r="N104">
        <v>1009</v>
      </c>
      <c r="O104" t="s">
        <v>385</v>
      </c>
      <c r="P104" t="s">
        <v>385</v>
      </c>
      <c r="Q104">
        <v>1</v>
      </c>
      <c r="X104">
        <v>0.06</v>
      </c>
      <c r="Y104">
        <v>11.5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0.06</v>
      </c>
      <c r="AH104">
        <v>2</v>
      </c>
      <c r="AI104">
        <v>39682704</v>
      </c>
      <c r="AJ104">
        <v>108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ROW(Source!A38)</f>
        <v>38</v>
      </c>
      <c r="B105">
        <v>39682705</v>
      </c>
      <c r="C105">
        <v>39682697</v>
      </c>
      <c r="D105">
        <v>36802094</v>
      </c>
      <c r="E105">
        <v>1</v>
      </c>
      <c r="F105">
        <v>1</v>
      </c>
      <c r="G105">
        <v>1</v>
      </c>
      <c r="H105">
        <v>3</v>
      </c>
      <c r="I105" t="s">
        <v>389</v>
      </c>
      <c r="J105" t="s">
        <v>390</v>
      </c>
      <c r="K105" t="s">
        <v>391</v>
      </c>
      <c r="L105">
        <v>1346</v>
      </c>
      <c r="N105">
        <v>1009</v>
      </c>
      <c r="O105" t="s">
        <v>385</v>
      </c>
      <c r="P105" t="s">
        <v>385</v>
      </c>
      <c r="Q105">
        <v>1</v>
      </c>
      <c r="X105">
        <v>0.6</v>
      </c>
      <c r="Y105">
        <v>30.4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0.6</v>
      </c>
      <c r="AH105">
        <v>2</v>
      </c>
      <c r="AI105">
        <v>39682705</v>
      </c>
      <c r="AJ105">
        <v>109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39682706</v>
      </c>
      <c r="C106">
        <v>39682697</v>
      </c>
      <c r="D106">
        <v>36802106</v>
      </c>
      <c r="E106">
        <v>1</v>
      </c>
      <c r="F106">
        <v>1</v>
      </c>
      <c r="G106">
        <v>1</v>
      </c>
      <c r="H106">
        <v>3</v>
      </c>
      <c r="I106" t="s">
        <v>456</v>
      </c>
      <c r="J106" t="s">
        <v>457</v>
      </c>
      <c r="K106" t="s">
        <v>458</v>
      </c>
      <c r="L106">
        <v>1308</v>
      </c>
      <c r="N106">
        <v>1003</v>
      </c>
      <c r="O106" t="s">
        <v>70</v>
      </c>
      <c r="P106" t="s">
        <v>70</v>
      </c>
      <c r="Q106">
        <v>100</v>
      </c>
      <c r="X106">
        <v>0.15</v>
      </c>
      <c r="Y106">
        <v>120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0.15</v>
      </c>
      <c r="AH106">
        <v>2</v>
      </c>
      <c r="AI106">
        <v>39682706</v>
      </c>
      <c r="AJ106">
        <v>110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39682707</v>
      </c>
      <c r="C107">
        <v>39682697</v>
      </c>
      <c r="D107">
        <v>36804448</v>
      </c>
      <c r="E107">
        <v>1</v>
      </c>
      <c r="F107">
        <v>1</v>
      </c>
      <c r="G107">
        <v>1</v>
      </c>
      <c r="H107">
        <v>3</v>
      </c>
      <c r="I107" t="s">
        <v>392</v>
      </c>
      <c r="J107" t="s">
        <v>393</v>
      </c>
      <c r="K107" t="s">
        <v>394</v>
      </c>
      <c r="L107">
        <v>1346</v>
      </c>
      <c r="N107">
        <v>1009</v>
      </c>
      <c r="O107" t="s">
        <v>385</v>
      </c>
      <c r="P107" t="s">
        <v>385</v>
      </c>
      <c r="Q107">
        <v>1</v>
      </c>
      <c r="X107">
        <v>5.54</v>
      </c>
      <c r="Y107">
        <v>9.0399999999999991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5.54</v>
      </c>
      <c r="AH107">
        <v>2</v>
      </c>
      <c r="AI107">
        <v>39682707</v>
      </c>
      <c r="AJ107">
        <v>111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39682708</v>
      </c>
      <c r="C108">
        <v>39682697</v>
      </c>
      <c r="D108">
        <v>36805500</v>
      </c>
      <c r="E108">
        <v>1</v>
      </c>
      <c r="F108">
        <v>1</v>
      </c>
      <c r="G108">
        <v>1</v>
      </c>
      <c r="H108">
        <v>3</v>
      </c>
      <c r="I108" t="s">
        <v>395</v>
      </c>
      <c r="J108" t="s">
        <v>396</v>
      </c>
      <c r="K108" t="s">
        <v>397</v>
      </c>
      <c r="L108">
        <v>1346</v>
      </c>
      <c r="N108">
        <v>1009</v>
      </c>
      <c r="O108" t="s">
        <v>385</v>
      </c>
      <c r="P108" t="s">
        <v>385</v>
      </c>
      <c r="Q108">
        <v>1</v>
      </c>
      <c r="X108">
        <v>0.03</v>
      </c>
      <c r="Y108">
        <v>133.05000000000001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0.03</v>
      </c>
      <c r="AH108">
        <v>2</v>
      </c>
      <c r="AI108">
        <v>39682708</v>
      </c>
      <c r="AJ108">
        <v>112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39682709</v>
      </c>
      <c r="C109">
        <v>39682697</v>
      </c>
      <c r="D109">
        <v>36838473</v>
      </c>
      <c r="E109">
        <v>1</v>
      </c>
      <c r="F109">
        <v>1</v>
      </c>
      <c r="G109">
        <v>1</v>
      </c>
      <c r="H109">
        <v>3</v>
      </c>
      <c r="I109" t="s">
        <v>459</v>
      </c>
      <c r="J109" t="s">
        <v>460</v>
      </c>
      <c r="K109" t="s">
        <v>461</v>
      </c>
      <c r="L109">
        <v>1348</v>
      </c>
      <c r="N109">
        <v>1009</v>
      </c>
      <c r="O109" t="s">
        <v>122</v>
      </c>
      <c r="P109" t="s">
        <v>122</v>
      </c>
      <c r="Q109">
        <v>1000</v>
      </c>
      <c r="X109">
        <v>2.9999999999999997E-4</v>
      </c>
      <c r="Y109">
        <v>70200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2.9999999999999997E-4</v>
      </c>
      <c r="AH109">
        <v>2</v>
      </c>
      <c r="AI109">
        <v>39682709</v>
      </c>
      <c r="AJ109">
        <v>113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39682710</v>
      </c>
      <c r="C110">
        <v>39682697</v>
      </c>
      <c r="D110">
        <v>36870813</v>
      </c>
      <c r="E110">
        <v>1</v>
      </c>
      <c r="F110">
        <v>1</v>
      </c>
      <c r="G110">
        <v>1</v>
      </c>
      <c r="H110">
        <v>3</v>
      </c>
      <c r="I110" t="s">
        <v>462</v>
      </c>
      <c r="J110" t="s">
        <v>463</v>
      </c>
      <c r="K110" t="s">
        <v>464</v>
      </c>
      <c r="L110">
        <v>1355</v>
      </c>
      <c r="N110">
        <v>1010</v>
      </c>
      <c r="O110" t="s">
        <v>85</v>
      </c>
      <c r="P110" t="s">
        <v>85</v>
      </c>
      <c r="Q110">
        <v>100</v>
      </c>
      <c r="X110">
        <v>1.02</v>
      </c>
      <c r="Y110">
        <v>63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1.02</v>
      </c>
      <c r="AH110">
        <v>2</v>
      </c>
      <c r="AI110">
        <v>39682710</v>
      </c>
      <c r="AJ110">
        <v>115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39682711</v>
      </c>
      <c r="C111">
        <v>39682697</v>
      </c>
      <c r="D111">
        <v>36799065</v>
      </c>
      <c r="E111">
        <v>17</v>
      </c>
      <c r="F111">
        <v>1</v>
      </c>
      <c r="G111">
        <v>1</v>
      </c>
      <c r="H111">
        <v>3</v>
      </c>
      <c r="I111" t="s">
        <v>404</v>
      </c>
      <c r="J111" t="s">
        <v>3</v>
      </c>
      <c r="K111" t="s">
        <v>405</v>
      </c>
      <c r="L111">
        <v>1374</v>
      </c>
      <c r="N111">
        <v>1013</v>
      </c>
      <c r="O111" t="s">
        <v>406</v>
      </c>
      <c r="P111" t="s">
        <v>406</v>
      </c>
      <c r="Q111">
        <v>1</v>
      </c>
      <c r="X111">
        <v>7.7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7.7</v>
      </c>
      <c r="AH111">
        <v>2</v>
      </c>
      <c r="AI111">
        <v>39682711</v>
      </c>
      <c r="AJ111">
        <v>116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39682713</v>
      </c>
      <c r="C112">
        <v>39682712</v>
      </c>
      <c r="D112">
        <v>37080781</v>
      </c>
      <c r="E112">
        <v>1</v>
      </c>
      <c r="F112">
        <v>1</v>
      </c>
      <c r="G112">
        <v>1</v>
      </c>
      <c r="H112">
        <v>1</v>
      </c>
      <c r="I112" t="s">
        <v>423</v>
      </c>
      <c r="J112" t="s">
        <v>3</v>
      </c>
      <c r="K112" t="s">
        <v>424</v>
      </c>
      <c r="L112">
        <v>1191</v>
      </c>
      <c r="N112">
        <v>1013</v>
      </c>
      <c r="O112" t="s">
        <v>369</v>
      </c>
      <c r="P112" t="s">
        <v>369</v>
      </c>
      <c r="Q112">
        <v>1</v>
      </c>
      <c r="X112">
        <v>16.8</v>
      </c>
      <c r="Y112">
        <v>0</v>
      </c>
      <c r="Z112">
        <v>0</v>
      </c>
      <c r="AA112">
        <v>0</v>
      </c>
      <c r="AB112">
        <v>9.92</v>
      </c>
      <c r="AC112">
        <v>0</v>
      </c>
      <c r="AD112">
        <v>1</v>
      </c>
      <c r="AE112">
        <v>1</v>
      </c>
      <c r="AF112" t="s">
        <v>49</v>
      </c>
      <c r="AG112">
        <v>22.680000000000003</v>
      </c>
      <c r="AH112">
        <v>2</v>
      </c>
      <c r="AI112">
        <v>39682713</v>
      </c>
      <c r="AJ112">
        <v>117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ROW(Source!A40)</f>
        <v>40</v>
      </c>
      <c r="B113">
        <v>39682714</v>
      </c>
      <c r="C113">
        <v>39682712</v>
      </c>
      <c r="D113">
        <v>37064876</v>
      </c>
      <c r="E113">
        <v>1</v>
      </c>
      <c r="F113">
        <v>1</v>
      </c>
      <c r="G113">
        <v>1</v>
      </c>
      <c r="H113">
        <v>1</v>
      </c>
      <c r="I113" t="s">
        <v>370</v>
      </c>
      <c r="J113" t="s">
        <v>3</v>
      </c>
      <c r="K113" t="s">
        <v>371</v>
      </c>
      <c r="L113">
        <v>1191</v>
      </c>
      <c r="N113">
        <v>1013</v>
      </c>
      <c r="O113" t="s">
        <v>369</v>
      </c>
      <c r="P113" t="s">
        <v>369</v>
      </c>
      <c r="Q113">
        <v>1</v>
      </c>
      <c r="X113">
        <v>0.02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49</v>
      </c>
      <c r="AG113">
        <v>2.7000000000000003E-2</v>
      </c>
      <c r="AH113">
        <v>2</v>
      </c>
      <c r="AI113">
        <v>39682714</v>
      </c>
      <c r="AJ113">
        <v>118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ROW(Source!A40)</f>
        <v>40</v>
      </c>
      <c r="B114">
        <v>39682715</v>
      </c>
      <c r="C114">
        <v>39682712</v>
      </c>
      <c r="D114">
        <v>36882159</v>
      </c>
      <c r="E114">
        <v>1</v>
      </c>
      <c r="F114">
        <v>1</v>
      </c>
      <c r="G114">
        <v>1</v>
      </c>
      <c r="H114">
        <v>2</v>
      </c>
      <c r="I114" t="s">
        <v>372</v>
      </c>
      <c r="J114" t="s">
        <v>373</v>
      </c>
      <c r="K114" t="s">
        <v>374</v>
      </c>
      <c r="L114">
        <v>1368</v>
      </c>
      <c r="N114">
        <v>1011</v>
      </c>
      <c r="O114" t="s">
        <v>375</v>
      </c>
      <c r="P114" t="s">
        <v>375</v>
      </c>
      <c r="Q114">
        <v>1</v>
      </c>
      <c r="X114">
        <v>0.01</v>
      </c>
      <c r="Y114">
        <v>0</v>
      </c>
      <c r="Z114">
        <v>111.99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49</v>
      </c>
      <c r="AG114">
        <v>1.3500000000000002E-2</v>
      </c>
      <c r="AH114">
        <v>2</v>
      </c>
      <c r="AI114">
        <v>39682715</v>
      </c>
      <c r="AJ114">
        <v>119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ROW(Source!A40)</f>
        <v>40</v>
      </c>
      <c r="B115">
        <v>39682716</v>
      </c>
      <c r="C115">
        <v>39682712</v>
      </c>
      <c r="D115">
        <v>36883554</v>
      </c>
      <c r="E115">
        <v>1</v>
      </c>
      <c r="F115">
        <v>1</v>
      </c>
      <c r="G115">
        <v>1</v>
      </c>
      <c r="H115">
        <v>2</v>
      </c>
      <c r="I115" t="s">
        <v>376</v>
      </c>
      <c r="J115" t="s">
        <v>377</v>
      </c>
      <c r="K115" t="s">
        <v>378</v>
      </c>
      <c r="L115">
        <v>1368</v>
      </c>
      <c r="N115">
        <v>1011</v>
      </c>
      <c r="O115" t="s">
        <v>375</v>
      </c>
      <c r="P115" t="s">
        <v>375</v>
      </c>
      <c r="Q115">
        <v>1</v>
      </c>
      <c r="X115">
        <v>0.01</v>
      </c>
      <c r="Y115">
        <v>0</v>
      </c>
      <c r="Z115">
        <v>65.709999999999994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49</v>
      </c>
      <c r="AG115">
        <v>1.3500000000000002E-2</v>
      </c>
      <c r="AH115">
        <v>2</v>
      </c>
      <c r="AI115">
        <v>39682716</v>
      </c>
      <c r="AJ115">
        <v>120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ROW(Source!A40)</f>
        <v>40</v>
      </c>
      <c r="B116">
        <v>39682717</v>
      </c>
      <c r="C116">
        <v>39682712</v>
      </c>
      <c r="D116">
        <v>36800043</v>
      </c>
      <c r="E116">
        <v>1</v>
      </c>
      <c r="F116">
        <v>1</v>
      </c>
      <c r="G116">
        <v>1</v>
      </c>
      <c r="H116">
        <v>3</v>
      </c>
      <c r="I116" t="s">
        <v>382</v>
      </c>
      <c r="J116" t="s">
        <v>383</v>
      </c>
      <c r="K116" t="s">
        <v>384</v>
      </c>
      <c r="L116">
        <v>1346</v>
      </c>
      <c r="N116">
        <v>1009</v>
      </c>
      <c r="O116" t="s">
        <v>385</v>
      </c>
      <c r="P116" t="s">
        <v>385</v>
      </c>
      <c r="Q116">
        <v>1</v>
      </c>
      <c r="X116">
        <v>0.1</v>
      </c>
      <c r="Y116">
        <v>44.97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0.1</v>
      </c>
      <c r="AH116">
        <v>2</v>
      </c>
      <c r="AI116">
        <v>39682717</v>
      </c>
      <c r="AJ116">
        <v>121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ROW(Source!A40)</f>
        <v>40</v>
      </c>
      <c r="B117">
        <v>39682718</v>
      </c>
      <c r="C117">
        <v>39682712</v>
      </c>
      <c r="D117">
        <v>36801775</v>
      </c>
      <c r="E117">
        <v>1</v>
      </c>
      <c r="F117">
        <v>1</v>
      </c>
      <c r="G117">
        <v>1</v>
      </c>
      <c r="H117">
        <v>3</v>
      </c>
      <c r="I117" t="s">
        <v>386</v>
      </c>
      <c r="J117" t="s">
        <v>387</v>
      </c>
      <c r="K117" t="s">
        <v>388</v>
      </c>
      <c r="L117">
        <v>1346</v>
      </c>
      <c r="N117">
        <v>1009</v>
      </c>
      <c r="O117" t="s">
        <v>385</v>
      </c>
      <c r="P117" t="s">
        <v>385</v>
      </c>
      <c r="Q117">
        <v>1</v>
      </c>
      <c r="X117">
        <v>0.02</v>
      </c>
      <c r="Y117">
        <v>11.5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0.02</v>
      </c>
      <c r="AH117">
        <v>2</v>
      </c>
      <c r="AI117">
        <v>39682718</v>
      </c>
      <c r="AJ117">
        <v>122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ROW(Source!A40)</f>
        <v>40</v>
      </c>
      <c r="B118">
        <v>39682719</v>
      </c>
      <c r="C118">
        <v>39682712</v>
      </c>
      <c r="D118">
        <v>36802094</v>
      </c>
      <c r="E118">
        <v>1</v>
      </c>
      <c r="F118">
        <v>1</v>
      </c>
      <c r="G118">
        <v>1</v>
      </c>
      <c r="H118">
        <v>3</v>
      </c>
      <c r="I118" t="s">
        <v>389</v>
      </c>
      <c r="J118" t="s">
        <v>390</v>
      </c>
      <c r="K118" t="s">
        <v>391</v>
      </c>
      <c r="L118">
        <v>1346</v>
      </c>
      <c r="N118">
        <v>1009</v>
      </c>
      <c r="O118" t="s">
        <v>385</v>
      </c>
      <c r="P118" t="s">
        <v>385</v>
      </c>
      <c r="Q118">
        <v>1</v>
      </c>
      <c r="X118">
        <v>0.2</v>
      </c>
      <c r="Y118">
        <v>30.4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0.2</v>
      </c>
      <c r="AH118">
        <v>2</v>
      </c>
      <c r="AI118">
        <v>39682719</v>
      </c>
      <c r="AJ118">
        <v>123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ROW(Source!A40)</f>
        <v>40</v>
      </c>
      <c r="B119">
        <v>39682720</v>
      </c>
      <c r="C119">
        <v>39682712</v>
      </c>
      <c r="D119">
        <v>36802106</v>
      </c>
      <c r="E119">
        <v>1</v>
      </c>
      <c r="F119">
        <v>1</v>
      </c>
      <c r="G119">
        <v>1</v>
      </c>
      <c r="H119">
        <v>3</v>
      </c>
      <c r="I119" t="s">
        <v>456</v>
      </c>
      <c r="J119" t="s">
        <v>457</v>
      </c>
      <c r="K119" t="s">
        <v>458</v>
      </c>
      <c r="L119">
        <v>1308</v>
      </c>
      <c r="N119">
        <v>1003</v>
      </c>
      <c r="O119" t="s">
        <v>70</v>
      </c>
      <c r="P119" t="s">
        <v>70</v>
      </c>
      <c r="Q119">
        <v>100</v>
      </c>
      <c r="X119">
        <v>0.1</v>
      </c>
      <c r="Y119">
        <v>120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</v>
      </c>
      <c r="AH119">
        <v>2</v>
      </c>
      <c r="AI119">
        <v>39682720</v>
      </c>
      <c r="AJ119">
        <v>124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ROW(Source!A40)</f>
        <v>40</v>
      </c>
      <c r="B120">
        <v>39682721</v>
      </c>
      <c r="C120">
        <v>39682712</v>
      </c>
      <c r="D120">
        <v>36805500</v>
      </c>
      <c r="E120">
        <v>1</v>
      </c>
      <c r="F120">
        <v>1</v>
      </c>
      <c r="G120">
        <v>1</v>
      </c>
      <c r="H120">
        <v>3</v>
      </c>
      <c r="I120" t="s">
        <v>395</v>
      </c>
      <c r="J120" t="s">
        <v>396</v>
      </c>
      <c r="K120" t="s">
        <v>397</v>
      </c>
      <c r="L120">
        <v>1346</v>
      </c>
      <c r="N120">
        <v>1009</v>
      </c>
      <c r="O120" t="s">
        <v>385</v>
      </c>
      <c r="P120" t="s">
        <v>385</v>
      </c>
      <c r="Q120">
        <v>1</v>
      </c>
      <c r="X120">
        <v>0.01</v>
      </c>
      <c r="Y120">
        <v>133.05000000000001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0.01</v>
      </c>
      <c r="AH120">
        <v>2</v>
      </c>
      <c r="AI120">
        <v>39682721</v>
      </c>
      <c r="AJ120">
        <v>125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ROW(Source!A40)</f>
        <v>40</v>
      </c>
      <c r="B121">
        <v>39682722</v>
      </c>
      <c r="C121">
        <v>39682712</v>
      </c>
      <c r="D121">
        <v>36829535</v>
      </c>
      <c r="E121">
        <v>1</v>
      </c>
      <c r="F121">
        <v>1</v>
      </c>
      <c r="G121">
        <v>1</v>
      </c>
      <c r="H121">
        <v>3</v>
      </c>
      <c r="I121" t="s">
        <v>465</v>
      </c>
      <c r="J121" t="s">
        <v>466</v>
      </c>
      <c r="K121" t="s">
        <v>467</v>
      </c>
      <c r="L121">
        <v>1346</v>
      </c>
      <c r="N121">
        <v>1009</v>
      </c>
      <c r="O121" t="s">
        <v>385</v>
      </c>
      <c r="P121" t="s">
        <v>385</v>
      </c>
      <c r="Q121">
        <v>1</v>
      </c>
      <c r="X121">
        <v>0.08</v>
      </c>
      <c r="Y121">
        <v>68.05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0.08</v>
      </c>
      <c r="AH121">
        <v>2</v>
      </c>
      <c r="AI121">
        <v>39682722</v>
      </c>
      <c r="AJ121">
        <v>126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ROW(Source!A40)</f>
        <v>40</v>
      </c>
      <c r="B122">
        <v>39682723</v>
      </c>
      <c r="C122">
        <v>39682712</v>
      </c>
      <c r="D122">
        <v>36838473</v>
      </c>
      <c r="E122">
        <v>1</v>
      </c>
      <c r="F122">
        <v>1</v>
      </c>
      <c r="G122">
        <v>1</v>
      </c>
      <c r="H122">
        <v>3</v>
      </c>
      <c r="I122" t="s">
        <v>459</v>
      </c>
      <c r="J122" t="s">
        <v>460</v>
      </c>
      <c r="K122" t="s">
        <v>461</v>
      </c>
      <c r="L122">
        <v>1348</v>
      </c>
      <c r="N122">
        <v>1009</v>
      </c>
      <c r="O122" t="s">
        <v>122</v>
      </c>
      <c r="P122" t="s">
        <v>122</v>
      </c>
      <c r="Q122">
        <v>1000</v>
      </c>
      <c r="X122">
        <v>1E-4</v>
      </c>
      <c r="Y122">
        <v>70200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1E-4</v>
      </c>
      <c r="AH122">
        <v>2</v>
      </c>
      <c r="AI122">
        <v>39682723</v>
      </c>
      <c r="AJ122">
        <v>127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ROW(Source!A40)</f>
        <v>40</v>
      </c>
      <c r="B123">
        <v>39682724</v>
      </c>
      <c r="C123">
        <v>39682712</v>
      </c>
      <c r="D123">
        <v>36870813</v>
      </c>
      <c r="E123">
        <v>1</v>
      </c>
      <c r="F123">
        <v>1</v>
      </c>
      <c r="G123">
        <v>1</v>
      </c>
      <c r="H123">
        <v>3</v>
      </c>
      <c r="I123" t="s">
        <v>462</v>
      </c>
      <c r="J123" t="s">
        <v>463</v>
      </c>
      <c r="K123" t="s">
        <v>464</v>
      </c>
      <c r="L123">
        <v>1355</v>
      </c>
      <c r="N123">
        <v>1010</v>
      </c>
      <c r="O123" t="s">
        <v>85</v>
      </c>
      <c r="P123" t="s">
        <v>85</v>
      </c>
      <c r="Q123">
        <v>100</v>
      </c>
      <c r="X123">
        <v>1.02</v>
      </c>
      <c r="Y123">
        <v>63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1.02</v>
      </c>
      <c r="AH123">
        <v>2</v>
      </c>
      <c r="AI123">
        <v>39682724</v>
      </c>
      <c r="AJ123">
        <v>129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39682725</v>
      </c>
      <c r="C124">
        <v>39682712</v>
      </c>
      <c r="D124">
        <v>36799065</v>
      </c>
      <c r="E124">
        <v>17</v>
      </c>
      <c r="F124">
        <v>1</v>
      </c>
      <c r="G124">
        <v>1</v>
      </c>
      <c r="H124">
        <v>3</v>
      </c>
      <c r="I124" t="s">
        <v>404</v>
      </c>
      <c r="J124" t="s">
        <v>3</v>
      </c>
      <c r="K124" t="s">
        <v>405</v>
      </c>
      <c r="L124">
        <v>1374</v>
      </c>
      <c r="N124">
        <v>1013</v>
      </c>
      <c r="O124" t="s">
        <v>406</v>
      </c>
      <c r="P124" t="s">
        <v>406</v>
      </c>
      <c r="Q124">
        <v>1</v>
      </c>
      <c r="X124">
        <v>3.33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3.33</v>
      </c>
      <c r="AH124">
        <v>2</v>
      </c>
      <c r="AI124">
        <v>39682725</v>
      </c>
      <c r="AJ124">
        <v>130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ROW(Source!A42)</f>
        <v>42</v>
      </c>
      <c r="B125">
        <v>39682731</v>
      </c>
      <c r="C125">
        <v>39682730</v>
      </c>
      <c r="D125">
        <v>37064878</v>
      </c>
      <c r="E125">
        <v>1</v>
      </c>
      <c r="F125">
        <v>1</v>
      </c>
      <c r="G125">
        <v>1</v>
      </c>
      <c r="H125">
        <v>1</v>
      </c>
      <c r="I125" t="s">
        <v>468</v>
      </c>
      <c r="J125" t="s">
        <v>3</v>
      </c>
      <c r="K125" t="s">
        <v>469</v>
      </c>
      <c r="L125">
        <v>1191</v>
      </c>
      <c r="N125">
        <v>1013</v>
      </c>
      <c r="O125" t="s">
        <v>369</v>
      </c>
      <c r="P125" t="s">
        <v>369</v>
      </c>
      <c r="Q125">
        <v>1</v>
      </c>
      <c r="X125">
        <v>55.92</v>
      </c>
      <c r="Y125">
        <v>0</v>
      </c>
      <c r="Z125">
        <v>0</v>
      </c>
      <c r="AA125">
        <v>0</v>
      </c>
      <c r="AB125">
        <v>9.4</v>
      </c>
      <c r="AC125">
        <v>0</v>
      </c>
      <c r="AD125">
        <v>1</v>
      </c>
      <c r="AE125">
        <v>1</v>
      </c>
      <c r="AF125" t="s">
        <v>49</v>
      </c>
      <c r="AG125">
        <v>75.492000000000004</v>
      </c>
      <c r="AH125">
        <v>2</v>
      </c>
      <c r="AI125">
        <v>39682731</v>
      </c>
      <c r="AJ125">
        <v>131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ROW(Source!A42)</f>
        <v>42</v>
      </c>
      <c r="B126">
        <v>39682732</v>
      </c>
      <c r="C126">
        <v>39682730</v>
      </c>
      <c r="D126">
        <v>37064876</v>
      </c>
      <c r="E126">
        <v>1</v>
      </c>
      <c r="F126">
        <v>1</v>
      </c>
      <c r="G126">
        <v>1</v>
      </c>
      <c r="H126">
        <v>1</v>
      </c>
      <c r="I126" t="s">
        <v>370</v>
      </c>
      <c r="J126" t="s">
        <v>3</v>
      </c>
      <c r="K126" t="s">
        <v>371</v>
      </c>
      <c r="L126">
        <v>1191</v>
      </c>
      <c r="N126">
        <v>1013</v>
      </c>
      <c r="O126" t="s">
        <v>369</v>
      </c>
      <c r="P126" t="s">
        <v>369</v>
      </c>
      <c r="Q126">
        <v>1</v>
      </c>
      <c r="X126">
        <v>3.02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49</v>
      </c>
      <c r="AG126">
        <v>4.077</v>
      </c>
      <c r="AH126">
        <v>2</v>
      </c>
      <c r="AI126">
        <v>39682732</v>
      </c>
      <c r="AJ126">
        <v>132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39682733</v>
      </c>
      <c r="C127">
        <v>39682730</v>
      </c>
      <c r="D127">
        <v>36882159</v>
      </c>
      <c r="E127">
        <v>1</v>
      </c>
      <c r="F127">
        <v>1</v>
      </c>
      <c r="G127">
        <v>1</v>
      </c>
      <c r="H127">
        <v>2</v>
      </c>
      <c r="I127" t="s">
        <v>372</v>
      </c>
      <c r="J127" t="s">
        <v>373</v>
      </c>
      <c r="K127" t="s">
        <v>374</v>
      </c>
      <c r="L127">
        <v>1368</v>
      </c>
      <c r="N127">
        <v>1011</v>
      </c>
      <c r="O127" t="s">
        <v>375</v>
      </c>
      <c r="P127" t="s">
        <v>375</v>
      </c>
      <c r="Q127">
        <v>1</v>
      </c>
      <c r="X127">
        <v>1.51</v>
      </c>
      <c r="Y127">
        <v>0</v>
      </c>
      <c r="Z127">
        <v>111.99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49</v>
      </c>
      <c r="AG127">
        <v>2.0385</v>
      </c>
      <c r="AH127">
        <v>2</v>
      </c>
      <c r="AI127">
        <v>39682733</v>
      </c>
      <c r="AJ127">
        <v>133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39682734</v>
      </c>
      <c r="C128">
        <v>39682730</v>
      </c>
      <c r="D128">
        <v>36883554</v>
      </c>
      <c r="E128">
        <v>1</v>
      </c>
      <c r="F128">
        <v>1</v>
      </c>
      <c r="G128">
        <v>1</v>
      </c>
      <c r="H128">
        <v>2</v>
      </c>
      <c r="I128" t="s">
        <v>376</v>
      </c>
      <c r="J128" t="s">
        <v>377</v>
      </c>
      <c r="K128" t="s">
        <v>378</v>
      </c>
      <c r="L128">
        <v>1368</v>
      </c>
      <c r="N128">
        <v>1011</v>
      </c>
      <c r="O128" t="s">
        <v>375</v>
      </c>
      <c r="P128" t="s">
        <v>375</v>
      </c>
      <c r="Q128">
        <v>1</v>
      </c>
      <c r="X128">
        <v>1.51</v>
      </c>
      <c r="Y128">
        <v>0</v>
      </c>
      <c r="Z128">
        <v>65.709999999999994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49</v>
      </c>
      <c r="AG128">
        <v>2.0385</v>
      </c>
      <c r="AH128">
        <v>2</v>
      </c>
      <c r="AI128">
        <v>39682734</v>
      </c>
      <c r="AJ128">
        <v>134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ROW(Source!A42)</f>
        <v>42</v>
      </c>
      <c r="B129">
        <v>39682735</v>
      </c>
      <c r="C129">
        <v>39682730</v>
      </c>
      <c r="D129">
        <v>36883858</v>
      </c>
      <c r="E129">
        <v>1</v>
      </c>
      <c r="F129">
        <v>1</v>
      </c>
      <c r="G129">
        <v>1</v>
      </c>
      <c r="H129">
        <v>2</v>
      </c>
      <c r="I129" t="s">
        <v>407</v>
      </c>
      <c r="J129" t="s">
        <v>408</v>
      </c>
      <c r="K129" t="s">
        <v>409</v>
      </c>
      <c r="L129">
        <v>1368</v>
      </c>
      <c r="N129">
        <v>1011</v>
      </c>
      <c r="O129" t="s">
        <v>375</v>
      </c>
      <c r="P129" t="s">
        <v>375</v>
      </c>
      <c r="Q129">
        <v>1</v>
      </c>
      <c r="X129">
        <v>10.08</v>
      </c>
      <c r="Y129">
        <v>0</v>
      </c>
      <c r="Z129">
        <v>8.1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49</v>
      </c>
      <c r="AG129">
        <v>13.608000000000001</v>
      </c>
      <c r="AH129">
        <v>2</v>
      </c>
      <c r="AI129">
        <v>39682735</v>
      </c>
      <c r="AJ129">
        <v>135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ROW(Source!A42)</f>
        <v>42</v>
      </c>
      <c r="B130">
        <v>39682736</v>
      </c>
      <c r="C130">
        <v>39682730</v>
      </c>
      <c r="D130">
        <v>36802152</v>
      </c>
      <c r="E130">
        <v>1</v>
      </c>
      <c r="F130">
        <v>1</v>
      </c>
      <c r="G130">
        <v>1</v>
      </c>
      <c r="H130">
        <v>3</v>
      </c>
      <c r="I130" t="s">
        <v>470</v>
      </c>
      <c r="J130" t="s">
        <v>471</v>
      </c>
      <c r="K130" t="s">
        <v>472</v>
      </c>
      <c r="L130">
        <v>1346</v>
      </c>
      <c r="N130">
        <v>1009</v>
      </c>
      <c r="O130" t="s">
        <v>385</v>
      </c>
      <c r="P130" t="s">
        <v>385</v>
      </c>
      <c r="Q130">
        <v>1</v>
      </c>
      <c r="X130">
        <v>0.38</v>
      </c>
      <c r="Y130">
        <v>444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0.38</v>
      </c>
      <c r="AH130">
        <v>2</v>
      </c>
      <c r="AI130">
        <v>39682736</v>
      </c>
      <c r="AJ130">
        <v>136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ROW(Source!A42)</f>
        <v>42</v>
      </c>
      <c r="B131">
        <v>39682737</v>
      </c>
      <c r="C131">
        <v>39682730</v>
      </c>
      <c r="D131">
        <v>36802486</v>
      </c>
      <c r="E131">
        <v>1</v>
      </c>
      <c r="F131">
        <v>1</v>
      </c>
      <c r="G131">
        <v>1</v>
      </c>
      <c r="H131">
        <v>3</v>
      </c>
      <c r="I131" t="s">
        <v>473</v>
      </c>
      <c r="J131" t="s">
        <v>474</v>
      </c>
      <c r="K131" t="s">
        <v>475</v>
      </c>
      <c r="L131">
        <v>1358</v>
      </c>
      <c r="N131">
        <v>1010</v>
      </c>
      <c r="O131" t="s">
        <v>422</v>
      </c>
      <c r="P131" t="s">
        <v>422</v>
      </c>
      <c r="Q131">
        <v>10</v>
      </c>
      <c r="X131">
        <v>3</v>
      </c>
      <c r="Y131">
        <v>72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3</v>
      </c>
      <c r="AH131">
        <v>2</v>
      </c>
      <c r="AI131">
        <v>39682737</v>
      </c>
      <c r="AJ131">
        <v>137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ROW(Source!A42)</f>
        <v>42</v>
      </c>
      <c r="B132">
        <v>39682738</v>
      </c>
      <c r="C132">
        <v>39682730</v>
      </c>
      <c r="D132">
        <v>36803258</v>
      </c>
      <c r="E132">
        <v>1</v>
      </c>
      <c r="F132">
        <v>1</v>
      </c>
      <c r="G132">
        <v>1</v>
      </c>
      <c r="H132">
        <v>3</v>
      </c>
      <c r="I132" t="s">
        <v>410</v>
      </c>
      <c r="J132" t="s">
        <v>411</v>
      </c>
      <c r="K132" t="s">
        <v>412</v>
      </c>
      <c r="L132">
        <v>1346</v>
      </c>
      <c r="N132">
        <v>1009</v>
      </c>
      <c r="O132" t="s">
        <v>385</v>
      </c>
      <c r="P132" t="s">
        <v>385</v>
      </c>
      <c r="Q132">
        <v>1</v>
      </c>
      <c r="X132">
        <v>1.6</v>
      </c>
      <c r="Y132">
        <v>10.57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1.6</v>
      </c>
      <c r="AH132">
        <v>2</v>
      </c>
      <c r="AI132">
        <v>39682738</v>
      </c>
      <c r="AJ132">
        <v>138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ROW(Source!A42)</f>
        <v>42</v>
      </c>
      <c r="B133">
        <v>39682739</v>
      </c>
      <c r="C133">
        <v>39682730</v>
      </c>
      <c r="D133">
        <v>36804448</v>
      </c>
      <c r="E133">
        <v>1</v>
      </c>
      <c r="F133">
        <v>1</v>
      </c>
      <c r="G133">
        <v>1</v>
      </c>
      <c r="H133">
        <v>3</v>
      </c>
      <c r="I133" t="s">
        <v>392</v>
      </c>
      <c r="J133" t="s">
        <v>393</v>
      </c>
      <c r="K133" t="s">
        <v>394</v>
      </c>
      <c r="L133">
        <v>1346</v>
      </c>
      <c r="N133">
        <v>1009</v>
      </c>
      <c r="O133" t="s">
        <v>385</v>
      </c>
      <c r="P133" t="s">
        <v>385</v>
      </c>
      <c r="Q133">
        <v>1</v>
      </c>
      <c r="X133">
        <v>1.9</v>
      </c>
      <c r="Y133">
        <v>9.0399999999999991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1.9</v>
      </c>
      <c r="AH133">
        <v>2</v>
      </c>
      <c r="AI133">
        <v>39682739</v>
      </c>
      <c r="AJ133">
        <v>139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ROW(Source!A42)</f>
        <v>42</v>
      </c>
      <c r="B134">
        <v>39682740</v>
      </c>
      <c r="C134">
        <v>39682730</v>
      </c>
      <c r="D134">
        <v>36838317</v>
      </c>
      <c r="E134">
        <v>1</v>
      </c>
      <c r="F134">
        <v>1</v>
      </c>
      <c r="G134">
        <v>1</v>
      </c>
      <c r="H134">
        <v>3</v>
      </c>
      <c r="I134" t="s">
        <v>398</v>
      </c>
      <c r="J134" t="s">
        <v>399</v>
      </c>
      <c r="K134" t="s">
        <v>400</v>
      </c>
      <c r="L134">
        <v>1346</v>
      </c>
      <c r="N134">
        <v>1009</v>
      </c>
      <c r="O134" t="s">
        <v>385</v>
      </c>
      <c r="P134" t="s">
        <v>385</v>
      </c>
      <c r="Q134">
        <v>1</v>
      </c>
      <c r="X134">
        <v>0.68</v>
      </c>
      <c r="Y134">
        <v>28.6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0.68</v>
      </c>
      <c r="AH134">
        <v>2</v>
      </c>
      <c r="AI134">
        <v>39682740</v>
      </c>
      <c r="AJ134">
        <v>140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ROW(Source!A42)</f>
        <v>42</v>
      </c>
      <c r="B135">
        <v>39682741</v>
      </c>
      <c r="C135">
        <v>39682730</v>
      </c>
      <c r="D135">
        <v>36851945</v>
      </c>
      <c r="E135">
        <v>1</v>
      </c>
      <c r="F135">
        <v>1</v>
      </c>
      <c r="G135">
        <v>1</v>
      </c>
      <c r="H135">
        <v>3</v>
      </c>
      <c r="I135" t="s">
        <v>419</v>
      </c>
      <c r="J135" t="s">
        <v>420</v>
      </c>
      <c r="K135" t="s">
        <v>421</v>
      </c>
      <c r="L135">
        <v>1358</v>
      </c>
      <c r="N135">
        <v>1010</v>
      </c>
      <c r="O135" t="s">
        <v>422</v>
      </c>
      <c r="P135" t="s">
        <v>422</v>
      </c>
      <c r="Q135">
        <v>10</v>
      </c>
      <c r="X135">
        <v>0.8</v>
      </c>
      <c r="Y135">
        <v>39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0.8</v>
      </c>
      <c r="AH135">
        <v>2</v>
      </c>
      <c r="AI135">
        <v>39682741</v>
      </c>
      <c r="AJ135">
        <v>141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ROW(Source!A42)</f>
        <v>42</v>
      </c>
      <c r="B136">
        <v>39682742</v>
      </c>
      <c r="C136">
        <v>39682730</v>
      </c>
      <c r="D136">
        <v>36860519</v>
      </c>
      <c r="E136">
        <v>1</v>
      </c>
      <c r="F136">
        <v>1</v>
      </c>
      <c r="G136">
        <v>1</v>
      </c>
      <c r="H136">
        <v>3</v>
      </c>
      <c r="I136" t="s">
        <v>476</v>
      </c>
      <c r="J136" t="s">
        <v>477</v>
      </c>
      <c r="K136" t="s">
        <v>478</v>
      </c>
      <c r="L136">
        <v>1355</v>
      </c>
      <c r="N136">
        <v>1010</v>
      </c>
      <c r="O136" t="s">
        <v>85</v>
      </c>
      <c r="P136" t="s">
        <v>85</v>
      </c>
      <c r="Q136">
        <v>100</v>
      </c>
      <c r="X136">
        <v>0.21</v>
      </c>
      <c r="Y136">
        <v>88.5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0.21</v>
      </c>
      <c r="AH136">
        <v>2</v>
      </c>
      <c r="AI136">
        <v>39682742</v>
      </c>
      <c r="AJ136">
        <v>142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ROW(Source!A42)</f>
        <v>42</v>
      </c>
      <c r="B137">
        <v>39682743</v>
      </c>
      <c r="C137">
        <v>39682730</v>
      </c>
      <c r="D137">
        <v>36799065</v>
      </c>
      <c r="E137">
        <v>17</v>
      </c>
      <c r="F137">
        <v>1</v>
      </c>
      <c r="G137">
        <v>1</v>
      </c>
      <c r="H137">
        <v>3</v>
      </c>
      <c r="I137" t="s">
        <v>404</v>
      </c>
      <c r="J137" t="s">
        <v>3</v>
      </c>
      <c r="K137" t="s">
        <v>405</v>
      </c>
      <c r="L137">
        <v>1374</v>
      </c>
      <c r="N137">
        <v>1013</v>
      </c>
      <c r="O137" t="s">
        <v>406</v>
      </c>
      <c r="P137" t="s">
        <v>406</v>
      </c>
      <c r="Q137">
        <v>1</v>
      </c>
      <c r="X137">
        <v>10.51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10.51</v>
      </c>
      <c r="AH137">
        <v>2</v>
      </c>
      <c r="AI137">
        <v>39682743</v>
      </c>
      <c r="AJ137">
        <v>144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ROW(Source!A44)</f>
        <v>44</v>
      </c>
      <c r="B138">
        <v>39682747</v>
      </c>
      <c r="C138">
        <v>39682746</v>
      </c>
      <c r="D138">
        <v>37064878</v>
      </c>
      <c r="E138">
        <v>1</v>
      </c>
      <c r="F138">
        <v>1</v>
      </c>
      <c r="G138">
        <v>1</v>
      </c>
      <c r="H138">
        <v>1</v>
      </c>
      <c r="I138" t="s">
        <v>468</v>
      </c>
      <c r="J138" t="s">
        <v>3</v>
      </c>
      <c r="K138" t="s">
        <v>469</v>
      </c>
      <c r="L138">
        <v>1191</v>
      </c>
      <c r="N138">
        <v>1013</v>
      </c>
      <c r="O138" t="s">
        <v>369</v>
      </c>
      <c r="P138" t="s">
        <v>369</v>
      </c>
      <c r="Q138">
        <v>1</v>
      </c>
      <c r="X138">
        <v>46.48</v>
      </c>
      <c r="Y138">
        <v>0</v>
      </c>
      <c r="Z138">
        <v>0</v>
      </c>
      <c r="AA138">
        <v>0</v>
      </c>
      <c r="AB138">
        <v>9.4</v>
      </c>
      <c r="AC138">
        <v>0</v>
      </c>
      <c r="AD138">
        <v>1</v>
      </c>
      <c r="AE138">
        <v>1</v>
      </c>
      <c r="AF138" t="s">
        <v>49</v>
      </c>
      <c r="AG138">
        <v>62.747999999999998</v>
      </c>
      <c r="AH138">
        <v>2</v>
      </c>
      <c r="AI138">
        <v>39682747</v>
      </c>
      <c r="AJ138">
        <v>145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ROW(Source!A44)</f>
        <v>44</v>
      </c>
      <c r="B139">
        <v>39682748</v>
      </c>
      <c r="C139">
        <v>39682746</v>
      </c>
      <c r="D139">
        <v>37064876</v>
      </c>
      <c r="E139">
        <v>1</v>
      </c>
      <c r="F139">
        <v>1</v>
      </c>
      <c r="G139">
        <v>1</v>
      </c>
      <c r="H139">
        <v>1</v>
      </c>
      <c r="I139" t="s">
        <v>370</v>
      </c>
      <c r="J139" t="s">
        <v>3</v>
      </c>
      <c r="K139" t="s">
        <v>371</v>
      </c>
      <c r="L139">
        <v>1191</v>
      </c>
      <c r="N139">
        <v>1013</v>
      </c>
      <c r="O139" t="s">
        <v>369</v>
      </c>
      <c r="P139" t="s">
        <v>369</v>
      </c>
      <c r="Q139">
        <v>1</v>
      </c>
      <c r="X139">
        <v>2.5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49</v>
      </c>
      <c r="AG139">
        <v>3.375</v>
      </c>
      <c r="AH139">
        <v>2</v>
      </c>
      <c r="AI139">
        <v>39682748</v>
      </c>
      <c r="AJ139">
        <v>146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ROW(Source!A44)</f>
        <v>44</v>
      </c>
      <c r="B140">
        <v>39682749</v>
      </c>
      <c r="C140">
        <v>39682746</v>
      </c>
      <c r="D140">
        <v>36882159</v>
      </c>
      <c r="E140">
        <v>1</v>
      </c>
      <c r="F140">
        <v>1</v>
      </c>
      <c r="G140">
        <v>1</v>
      </c>
      <c r="H140">
        <v>2</v>
      </c>
      <c r="I140" t="s">
        <v>372</v>
      </c>
      <c r="J140" t="s">
        <v>373</v>
      </c>
      <c r="K140" t="s">
        <v>374</v>
      </c>
      <c r="L140">
        <v>1368</v>
      </c>
      <c r="N140">
        <v>1011</v>
      </c>
      <c r="O140" t="s">
        <v>375</v>
      </c>
      <c r="P140" t="s">
        <v>375</v>
      </c>
      <c r="Q140">
        <v>1</v>
      </c>
      <c r="X140">
        <v>1.25</v>
      </c>
      <c r="Y140">
        <v>0</v>
      </c>
      <c r="Z140">
        <v>111.99</v>
      </c>
      <c r="AA140">
        <v>13.5</v>
      </c>
      <c r="AB140">
        <v>0</v>
      </c>
      <c r="AC140">
        <v>0</v>
      </c>
      <c r="AD140">
        <v>1</v>
      </c>
      <c r="AE140">
        <v>0</v>
      </c>
      <c r="AF140" t="s">
        <v>49</v>
      </c>
      <c r="AG140">
        <v>1.6875</v>
      </c>
      <c r="AH140">
        <v>2</v>
      </c>
      <c r="AI140">
        <v>39682749</v>
      </c>
      <c r="AJ140">
        <v>147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ROW(Source!A44)</f>
        <v>44</v>
      </c>
      <c r="B141">
        <v>39682750</v>
      </c>
      <c r="C141">
        <v>39682746</v>
      </c>
      <c r="D141">
        <v>36883554</v>
      </c>
      <c r="E141">
        <v>1</v>
      </c>
      <c r="F141">
        <v>1</v>
      </c>
      <c r="G141">
        <v>1</v>
      </c>
      <c r="H141">
        <v>2</v>
      </c>
      <c r="I141" t="s">
        <v>376</v>
      </c>
      <c r="J141" t="s">
        <v>377</v>
      </c>
      <c r="K141" t="s">
        <v>378</v>
      </c>
      <c r="L141">
        <v>1368</v>
      </c>
      <c r="N141">
        <v>1011</v>
      </c>
      <c r="O141" t="s">
        <v>375</v>
      </c>
      <c r="P141" t="s">
        <v>375</v>
      </c>
      <c r="Q141">
        <v>1</v>
      </c>
      <c r="X141">
        <v>1.25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49</v>
      </c>
      <c r="AG141">
        <v>1.6875</v>
      </c>
      <c r="AH141">
        <v>2</v>
      </c>
      <c r="AI141">
        <v>39682750</v>
      </c>
      <c r="AJ141">
        <v>148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ROW(Source!A44)</f>
        <v>44</v>
      </c>
      <c r="B142">
        <v>39682751</v>
      </c>
      <c r="C142">
        <v>39682746</v>
      </c>
      <c r="D142">
        <v>36883858</v>
      </c>
      <c r="E142">
        <v>1</v>
      </c>
      <c r="F142">
        <v>1</v>
      </c>
      <c r="G142">
        <v>1</v>
      </c>
      <c r="H142">
        <v>2</v>
      </c>
      <c r="I142" t="s">
        <v>407</v>
      </c>
      <c r="J142" t="s">
        <v>408</v>
      </c>
      <c r="K142" t="s">
        <v>409</v>
      </c>
      <c r="L142">
        <v>1368</v>
      </c>
      <c r="N142">
        <v>1011</v>
      </c>
      <c r="O142" t="s">
        <v>375</v>
      </c>
      <c r="P142" t="s">
        <v>375</v>
      </c>
      <c r="Q142">
        <v>1</v>
      </c>
      <c r="X142">
        <v>8.48</v>
      </c>
      <c r="Y142">
        <v>0</v>
      </c>
      <c r="Z142">
        <v>8.1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49</v>
      </c>
      <c r="AG142">
        <v>11.448000000000002</v>
      </c>
      <c r="AH142">
        <v>2</v>
      </c>
      <c r="AI142">
        <v>39682751</v>
      </c>
      <c r="AJ142">
        <v>149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ROW(Source!A44)</f>
        <v>44</v>
      </c>
      <c r="B143">
        <v>39682752</v>
      </c>
      <c r="C143">
        <v>39682746</v>
      </c>
      <c r="D143">
        <v>36803258</v>
      </c>
      <c r="E143">
        <v>1</v>
      </c>
      <c r="F143">
        <v>1</v>
      </c>
      <c r="G143">
        <v>1</v>
      </c>
      <c r="H143">
        <v>3</v>
      </c>
      <c r="I143" t="s">
        <v>410</v>
      </c>
      <c r="J143" t="s">
        <v>411</v>
      </c>
      <c r="K143" t="s">
        <v>412</v>
      </c>
      <c r="L143">
        <v>1346</v>
      </c>
      <c r="N143">
        <v>1009</v>
      </c>
      <c r="O143" t="s">
        <v>385</v>
      </c>
      <c r="P143" t="s">
        <v>385</v>
      </c>
      <c r="Q143">
        <v>1</v>
      </c>
      <c r="X143">
        <v>2.66</v>
      </c>
      <c r="Y143">
        <v>10.57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2.66</v>
      </c>
      <c r="AH143">
        <v>2</v>
      </c>
      <c r="AI143">
        <v>39682752</v>
      </c>
      <c r="AJ143">
        <v>150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ROW(Source!A44)</f>
        <v>44</v>
      </c>
      <c r="B144">
        <v>39682753</v>
      </c>
      <c r="C144">
        <v>39682746</v>
      </c>
      <c r="D144">
        <v>36804448</v>
      </c>
      <c r="E144">
        <v>1</v>
      </c>
      <c r="F144">
        <v>1</v>
      </c>
      <c r="G144">
        <v>1</v>
      </c>
      <c r="H144">
        <v>3</v>
      </c>
      <c r="I144" t="s">
        <v>392</v>
      </c>
      <c r="J144" t="s">
        <v>393</v>
      </c>
      <c r="K144" t="s">
        <v>394</v>
      </c>
      <c r="L144">
        <v>1346</v>
      </c>
      <c r="N144">
        <v>1009</v>
      </c>
      <c r="O144" t="s">
        <v>385</v>
      </c>
      <c r="P144" t="s">
        <v>385</v>
      </c>
      <c r="Q144">
        <v>1</v>
      </c>
      <c r="X144">
        <v>1.78</v>
      </c>
      <c r="Y144">
        <v>9.0399999999999991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1.78</v>
      </c>
      <c r="AH144">
        <v>2</v>
      </c>
      <c r="AI144">
        <v>39682753</v>
      </c>
      <c r="AJ144">
        <v>151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ROW(Source!A44)</f>
        <v>44</v>
      </c>
      <c r="B145">
        <v>39682754</v>
      </c>
      <c r="C145">
        <v>39682746</v>
      </c>
      <c r="D145">
        <v>36799065</v>
      </c>
      <c r="E145">
        <v>17</v>
      </c>
      <c r="F145">
        <v>1</v>
      </c>
      <c r="G145">
        <v>1</v>
      </c>
      <c r="H145">
        <v>3</v>
      </c>
      <c r="I145" t="s">
        <v>404</v>
      </c>
      <c r="J145" t="s">
        <v>3</v>
      </c>
      <c r="K145" t="s">
        <v>405</v>
      </c>
      <c r="L145">
        <v>1374</v>
      </c>
      <c r="N145">
        <v>1013</v>
      </c>
      <c r="O145" t="s">
        <v>406</v>
      </c>
      <c r="P145" t="s">
        <v>406</v>
      </c>
      <c r="Q145">
        <v>1</v>
      </c>
      <c r="X145">
        <v>8.74</v>
      </c>
      <c r="Y145">
        <v>1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8.74</v>
      </c>
      <c r="AH145">
        <v>2</v>
      </c>
      <c r="AI145">
        <v>39682754</v>
      </c>
      <c r="AJ145">
        <v>157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ROW(Source!A50)</f>
        <v>50</v>
      </c>
      <c r="B146">
        <v>39682769</v>
      </c>
      <c r="C146">
        <v>39682768</v>
      </c>
      <c r="D146">
        <v>37071037</v>
      </c>
      <c r="E146">
        <v>1</v>
      </c>
      <c r="F146">
        <v>1</v>
      </c>
      <c r="G146">
        <v>1</v>
      </c>
      <c r="H146">
        <v>1</v>
      </c>
      <c r="I146" t="s">
        <v>479</v>
      </c>
      <c r="J146" t="s">
        <v>3</v>
      </c>
      <c r="K146" t="s">
        <v>480</v>
      </c>
      <c r="L146">
        <v>1191</v>
      </c>
      <c r="N146">
        <v>1013</v>
      </c>
      <c r="O146" t="s">
        <v>369</v>
      </c>
      <c r="P146" t="s">
        <v>369</v>
      </c>
      <c r="Q146">
        <v>1</v>
      </c>
      <c r="X146">
        <v>1.1299999999999999</v>
      </c>
      <c r="Y146">
        <v>0</v>
      </c>
      <c r="Z146">
        <v>0</v>
      </c>
      <c r="AA146">
        <v>0</v>
      </c>
      <c r="AB146">
        <v>9.6199999999999992</v>
      </c>
      <c r="AC146">
        <v>0</v>
      </c>
      <c r="AD146">
        <v>1</v>
      </c>
      <c r="AE146">
        <v>1</v>
      </c>
      <c r="AF146" t="s">
        <v>49</v>
      </c>
      <c r="AG146">
        <v>1.5254999999999999</v>
      </c>
      <c r="AH146">
        <v>2</v>
      </c>
      <c r="AI146">
        <v>39682769</v>
      </c>
      <c r="AJ146">
        <v>158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ROW(Source!A50)</f>
        <v>50</v>
      </c>
      <c r="B147">
        <v>39682770</v>
      </c>
      <c r="C147">
        <v>39682768</v>
      </c>
      <c r="D147">
        <v>37064876</v>
      </c>
      <c r="E147">
        <v>1</v>
      </c>
      <c r="F147">
        <v>1</v>
      </c>
      <c r="G147">
        <v>1</v>
      </c>
      <c r="H147">
        <v>1</v>
      </c>
      <c r="I147" t="s">
        <v>370</v>
      </c>
      <c r="J147" t="s">
        <v>3</v>
      </c>
      <c r="K147" t="s">
        <v>371</v>
      </c>
      <c r="L147">
        <v>1191</v>
      </c>
      <c r="N147">
        <v>1013</v>
      </c>
      <c r="O147" t="s">
        <v>369</v>
      </c>
      <c r="P147" t="s">
        <v>369</v>
      </c>
      <c r="Q147">
        <v>1</v>
      </c>
      <c r="X147">
        <v>0.22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49</v>
      </c>
      <c r="AG147">
        <v>0.29700000000000004</v>
      </c>
      <c r="AH147">
        <v>2</v>
      </c>
      <c r="AI147">
        <v>39682770</v>
      </c>
      <c r="AJ147">
        <v>159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ROW(Source!A50)</f>
        <v>50</v>
      </c>
      <c r="B148">
        <v>39682771</v>
      </c>
      <c r="C148">
        <v>39682768</v>
      </c>
      <c r="D148">
        <v>36882159</v>
      </c>
      <c r="E148">
        <v>1</v>
      </c>
      <c r="F148">
        <v>1</v>
      </c>
      <c r="G148">
        <v>1</v>
      </c>
      <c r="H148">
        <v>2</v>
      </c>
      <c r="I148" t="s">
        <v>372</v>
      </c>
      <c r="J148" t="s">
        <v>373</v>
      </c>
      <c r="K148" t="s">
        <v>374</v>
      </c>
      <c r="L148">
        <v>1368</v>
      </c>
      <c r="N148">
        <v>1011</v>
      </c>
      <c r="O148" t="s">
        <v>375</v>
      </c>
      <c r="P148" t="s">
        <v>375</v>
      </c>
      <c r="Q148">
        <v>1</v>
      </c>
      <c r="X148">
        <v>0.11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49</v>
      </c>
      <c r="AG148">
        <v>0.14850000000000002</v>
      </c>
      <c r="AH148">
        <v>2</v>
      </c>
      <c r="AI148">
        <v>39682771</v>
      </c>
      <c r="AJ148">
        <v>160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ROW(Source!A50)</f>
        <v>50</v>
      </c>
      <c r="B149">
        <v>39682772</v>
      </c>
      <c r="C149">
        <v>39682768</v>
      </c>
      <c r="D149">
        <v>36883554</v>
      </c>
      <c r="E149">
        <v>1</v>
      </c>
      <c r="F149">
        <v>1</v>
      </c>
      <c r="G149">
        <v>1</v>
      </c>
      <c r="H149">
        <v>2</v>
      </c>
      <c r="I149" t="s">
        <v>376</v>
      </c>
      <c r="J149" t="s">
        <v>377</v>
      </c>
      <c r="K149" t="s">
        <v>378</v>
      </c>
      <c r="L149">
        <v>1368</v>
      </c>
      <c r="N149">
        <v>1011</v>
      </c>
      <c r="O149" t="s">
        <v>375</v>
      </c>
      <c r="P149" t="s">
        <v>375</v>
      </c>
      <c r="Q149">
        <v>1</v>
      </c>
      <c r="X149">
        <v>0.11</v>
      </c>
      <c r="Y149">
        <v>0</v>
      </c>
      <c r="Z149">
        <v>65.709999999999994</v>
      </c>
      <c r="AA149">
        <v>11.6</v>
      </c>
      <c r="AB149">
        <v>0</v>
      </c>
      <c r="AC149">
        <v>0</v>
      </c>
      <c r="AD149">
        <v>1</v>
      </c>
      <c r="AE149">
        <v>0</v>
      </c>
      <c r="AF149" t="s">
        <v>49</v>
      </c>
      <c r="AG149">
        <v>0.14850000000000002</v>
      </c>
      <c r="AH149">
        <v>2</v>
      </c>
      <c r="AI149">
        <v>39682772</v>
      </c>
      <c r="AJ149">
        <v>161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ROW(Source!A50)</f>
        <v>50</v>
      </c>
      <c r="B150">
        <v>39682773</v>
      </c>
      <c r="C150">
        <v>39682768</v>
      </c>
      <c r="D150">
        <v>36804448</v>
      </c>
      <c r="E150">
        <v>1</v>
      </c>
      <c r="F150">
        <v>1</v>
      </c>
      <c r="G150">
        <v>1</v>
      </c>
      <c r="H150">
        <v>3</v>
      </c>
      <c r="I150" t="s">
        <v>392</v>
      </c>
      <c r="J150" t="s">
        <v>393</v>
      </c>
      <c r="K150" t="s">
        <v>394</v>
      </c>
      <c r="L150">
        <v>1346</v>
      </c>
      <c r="N150">
        <v>1009</v>
      </c>
      <c r="O150" t="s">
        <v>385</v>
      </c>
      <c r="P150" t="s">
        <v>385</v>
      </c>
      <c r="Q150">
        <v>1</v>
      </c>
      <c r="X150">
        <v>0.18</v>
      </c>
      <c r="Y150">
        <v>9.0399999999999991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0.18</v>
      </c>
      <c r="AH150">
        <v>2</v>
      </c>
      <c r="AI150">
        <v>39682773</v>
      </c>
      <c r="AJ150">
        <v>162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ROW(Source!A50)</f>
        <v>50</v>
      </c>
      <c r="B151">
        <v>39682774</v>
      </c>
      <c r="C151">
        <v>39682768</v>
      </c>
      <c r="D151">
        <v>36799065</v>
      </c>
      <c r="E151">
        <v>17</v>
      </c>
      <c r="F151">
        <v>1</v>
      </c>
      <c r="G151">
        <v>1</v>
      </c>
      <c r="H151">
        <v>3</v>
      </c>
      <c r="I151" t="s">
        <v>404</v>
      </c>
      <c r="J151" t="s">
        <v>3</v>
      </c>
      <c r="K151" t="s">
        <v>405</v>
      </c>
      <c r="L151">
        <v>1374</v>
      </c>
      <c r="N151">
        <v>1013</v>
      </c>
      <c r="O151" t="s">
        <v>406</v>
      </c>
      <c r="P151" t="s">
        <v>406</v>
      </c>
      <c r="Q151">
        <v>1</v>
      </c>
      <c r="X151">
        <v>0.22</v>
      </c>
      <c r="Y151">
        <v>1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0.22</v>
      </c>
      <c r="AH151">
        <v>2</v>
      </c>
      <c r="AI151">
        <v>39682774</v>
      </c>
      <c r="AJ151">
        <v>163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ROW(Source!A53)</f>
        <v>53</v>
      </c>
      <c r="B152">
        <v>39682779</v>
      </c>
      <c r="C152">
        <v>39682778</v>
      </c>
      <c r="D152">
        <v>37070244</v>
      </c>
      <c r="E152">
        <v>1</v>
      </c>
      <c r="F152">
        <v>1</v>
      </c>
      <c r="G152">
        <v>1</v>
      </c>
      <c r="H152">
        <v>1</v>
      </c>
      <c r="I152" t="s">
        <v>481</v>
      </c>
      <c r="J152" t="s">
        <v>3</v>
      </c>
      <c r="K152" t="s">
        <v>482</v>
      </c>
      <c r="L152">
        <v>1191</v>
      </c>
      <c r="N152">
        <v>1013</v>
      </c>
      <c r="O152" t="s">
        <v>369</v>
      </c>
      <c r="P152" t="s">
        <v>369</v>
      </c>
      <c r="Q152">
        <v>1</v>
      </c>
      <c r="X152">
        <v>2.76</v>
      </c>
      <c r="Y152">
        <v>0</v>
      </c>
      <c r="Z152">
        <v>0</v>
      </c>
      <c r="AA152">
        <v>0</v>
      </c>
      <c r="AB152">
        <v>10.35</v>
      </c>
      <c r="AC152">
        <v>0</v>
      </c>
      <c r="AD152">
        <v>1</v>
      </c>
      <c r="AE152">
        <v>1</v>
      </c>
      <c r="AF152" t="s">
        <v>49</v>
      </c>
      <c r="AG152">
        <v>3.726</v>
      </c>
      <c r="AH152">
        <v>2</v>
      </c>
      <c r="AI152">
        <v>39682779</v>
      </c>
      <c r="AJ152">
        <v>166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ROW(Source!A53)</f>
        <v>53</v>
      </c>
      <c r="B153">
        <v>39682780</v>
      </c>
      <c r="C153">
        <v>39682778</v>
      </c>
      <c r="D153">
        <v>37064876</v>
      </c>
      <c r="E153">
        <v>1</v>
      </c>
      <c r="F153">
        <v>1</v>
      </c>
      <c r="G153">
        <v>1</v>
      </c>
      <c r="H153">
        <v>1</v>
      </c>
      <c r="I153" t="s">
        <v>370</v>
      </c>
      <c r="J153" t="s">
        <v>3</v>
      </c>
      <c r="K153" t="s">
        <v>371</v>
      </c>
      <c r="L153">
        <v>1191</v>
      </c>
      <c r="N153">
        <v>1013</v>
      </c>
      <c r="O153" t="s">
        <v>369</v>
      </c>
      <c r="P153" t="s">
        <v>369</v>
      </c>
      <c r="Q153">
        <v>1</v>
      </c>
      <c r="X153">
        <v>0.02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2</v>
      </c>
      <c r="AF153" t="s">
        <v>49</v>
      </c>
      <c r="AG153">
        <v>2.7000000000000003E-2</v>
      </c>
      <c r="AH153">
        <v>2</v>
      </c>
      <c r="AI153">
        <v>39682780</v>
      </c>
      <c r="AJ153">
        <v>167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ROW(Source!A53)</f>
        <v>53</v>
      </c>
      <c r="B154">
        <v>39682781</v>
      </c>
      <c r="C154">
        <v>39682778</v>
      </c>
      <c r="D154">
        <v>36882159</v>
      </c>
      <c r="E154">
        <v>1</v>
      </c>
      <c r="F154">
        <v>1</v>
      </c>
      <c r="G154">
        <v>1</v>
      </c>
      <c r="H154">
        <v>2</v>
      </c>
      <c r="I154" t="s">
        <v>372</v>
      </c>
      <c r="J154" t="s">
        <v>373</v>
      </c>
      <c r="K154" t="s">
        <v>374</v>
      </c>
      <c r="L154">
        <v>1368</v>
      </c>
      <c r="N154">
        <v>1011</v>
      </c>
      <c r="O154" t="s">
        <v>375</v>
      </c>
      <c r="P154" t="s">
        <v>375</v>
      </c>
      <c r="Q154">
        <v>1</v>
      </c>
      <c r="X154">
        <v>0.01</v>
      </c>
      <c r="Y154">
        <v>0</v>
      </c>
      <c r="Z154">
        <v>111.99</v>
      </c>
      <c r="AA154">
        <v>13.5</v>
      </c>
      <c r="AB154">
        <v>0</v>
      </c>
      <c r="AC154">
        <v>0</v>
      </c>
      <c r="AD154">
        <v>1</v>
      </c>
      <c r="AE154">
        <v>0</v>
      </c>
      <c r="AF154" t="s">
        <v>49</v>
      </c>
      <c r="AG154">
        <v>1.3500000000000002E-2</v>
      </c>
      <c r="AH154">
        <v>2</v>
      </c>
      <c r="AI154">
        <v>39682781</v>
      </c>
      <c r="AJ154">
        <v>168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ROW(Source!A53)</f>
        <v>53</v>
      </c>
      <c r="B155">
        <v>39682782</v>
      </c>
      <c r="C155">
        <v>39682778</v>
      </c>
      <c r="D155">
        <v>36883554</v>
      </c>
      <c r="E155">
        <v>1</v>
      </c>
      <c r="F155">
        <v>1</v>
      </c>
      <c r="G155">
        <v>1</v>
      </c>
      <c r="H155">
        <v>2</v>
      </c>
      <c r="I155" t="s">
        <v>376</v>
      </c>
      <c r="J155" t="s">
        <v>377</v>
      </c>
      <c r="K155" t="s">
        <v>378</v>
      </c>
      <c r="L155">
        <v>1368</v>
      </c>
      <c r="N155">
        <v>1011</v>
      </c>
      <c r="O155" t="s">
        <v>375</v>
      </c>
      <c r="P155" t="s">
        <v>375</v>
      </c>
      <c r="Q155">
        <v>1</v>
      </c>
      <c r="X155">
        <v>0.01</v>
      </c>
      <c r="Y155">
        <v>0</v>
      </c>
      <c r="Z155">
        <v>65.709999999999994</v>
      </c>
      <c r="AA155">
        <v>11.6</v>
      </c>
      <c r="AB155">
        <v>0</v>
      </c>
      <c r="AC155">
        <v>0</v>
      </c>
      <c r="AD155">
        <v>1</v>
      </c>
      <c r="AE155">
        <v>0</v>
      </c>
      <c r="AF155" t="s">
        <v>49</v>
      </c>
      <c r="AG155">
        <v>1.3500000000000002E-2</v>
      </c>
      <c r="AH155">
        <v>2</v>
      </c>
      <c r="AI155">
        <v>39682782</v>
      </c>
      <c r="AJ155">
        <v>169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ROW(Source!A53)</f>
        <v>53</v>
      </c>
      <c r="B156">
        <v>39682783</v>
      </c>
      <c r="C156">
        <v>39682778</v>
      </c>
      <c r="D156">
        <v>36883858</v>
      </c>
      <c r="E156">
        <v>1</v>
      </c>
      <c r="F156">
        <v>1</v>
      </c>
      <c r="G156">
        <v>1</v>
      </c>
      <c r="H156">
        <v>2</v>
      </c>
      <c r="I156" t="s">
        <v>407</v>
      </c>
      <c r="J156" t="s">
        <v>408</v>
      </c>
      <c r="K156" t="s">
        <v>409</v>
      </c>
      <c r="L156">
        <v>1368</v>
      </c>
      <c r="N156">
        <v>1011</v>
      </c>
      <c r="O156" t="s">
        <v>375</v>
      </c>
      <c r="P156" t="s">
        <v>375</v>
      </c>
      <c r="Q156">
        <v>1</v>
      </c>
      <c r="X156">
        <v>0.13</v>
      </c>
      <c r="Y156">
        <v>0</v>
      </c>
      <c r="Z156">
        <v>8.1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49</v>
      </c>
      <c r="AG156">
        <v>0.17550000000000002</v>
      </c>
      <c r="AH156">
        <v>2</v>
      </c>
      <c r="AI156">
        <v>39682783</v>
      </c>
      <c r="AJ156">
        <v>170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ROW(Source!A53)</f>
        <v>53</v>
      </c>
      <c r="B157">
        <v>39682784</v>
      </c>
      <c r="C157">
        <v>39682778</v>
      </c>
      <c r="D157">
        <v>36884526</v>
      </c>
      <c r="E157">
        <v>1</v>
      </c>
      <c r="F157">
        <v>1</v>
      </c>
      <c r="G157">
        <v>1</v>
      </c>
      <c r="H157">
        <v>2</v>
      </c>
      <c r="I157" t="s">
        <v>379</v>
      </c>
      <c r="J157" t="s">
        <v>380</v>
      </c>
      <c r="K157" t="s">
        <v>381</v>
      </c>
      <c r="L157">
        <v>1368</v>
      </c>
      <c r="N157">
        <v>1011</v>
      </c>
      <c r="O157" t="s">
        <v>375</v>
      </c>
      <c r="P157" t="s">
        <v>375</v>
      </c>
      <c r="Q157">
        <v>1</v>
      </c>
      <c r="X157">
        <v>0.23</v>
      </c>
      <c r="Y157">
        <v>0</v>
      </c>
      <c r="Z157">
        <v>1.1100000000000001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49</v>
      </c>
      <c r="AG157">
        <v>0.31050000000000005</v>
      </c>
      <c r="AH157">
        <v>2</v>
      </c>
      <c r="AI157">
        <v>39682784</v>
      </c>
      <c r="AJ157">
        <v>171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ROW(Source!A53)</f>
        <v>53</v>
      </c>
      <c r="B158">
        <v>39682785</v>
      </c>
      <c r="C158">
        <v>39682778</v>
      </c>
      <c r="D158">
        <v>36800043</v>
      </c>
      <c r="E158">
        <v>1</v>
      </c>
      <c r="F158">
        <v>1</v>
      </c>
      <c r="G158">
        <v>1</v>
      </c>
      <c r="H158">
        <v>3</v>
      </c>
      <c r="I158" t="s">
        <v>382</v>
      </c>
      <c r="J158" t="s">
        <v>383</v>
      </c>
      <c r="K158" t="s">
        <v>384</v>
      </c>
      <c r="L158">
        <v>1346</v>
      </c>
      <c r="N158">
        <v>1009</v>
      </c>
      <c r="O158" t="s">
        <v>385</v>
      </c>
      <c r="P158" t="s">
        <v>385</v>
      </c>
      <c r="Q158">
        <v>1</v>
      </c>
      <c r="X158">
        <v>8.9999999999999993E-3</v>
      </c>
      <c r="Y158">
        <v>44.97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8.9999999999999993E-3</v>
      </c>
      <c r="AH158">
        <v>2</v>
      </c>
      <c r="AI158">
        <v>39682785</v>
      </c>
      <c r="AJ158">
        <v>172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ROW(Source!A53)</f>
        <v>53</v>
      </c>
      <c r="B159">
        <v>39682786</v>
      </c>
      <c r="C159">
        <v>39682778</v>
      </c>
      <c r="D159">
        <v>36801775</v>
      </c>
      <c r="E159">
        <v>1</v>
      </c>
      <c r="F159">
        <v>1</v>
      </c>
      <c r="G159">
        <v>1</v>
      </c>
      <c r="H159">
        <v>3</v>
      </c>
      <c r="I159" t="s">
        <v>386</v>
      </c>
      <c r="J159" t="s">
        <v>387</v>
      </c>
      <c r="K159" t="s">
        <v>388</v>
      </c>
      <c r="L159">
        <v>1346</v>
      </c>
      <c r="N159">
        <v>1009</v>
      </c>
      <c r="O159" t="s">
        <v>385</v>
      </c>
      <c r="P159" t="s">
        <v>385</v>
      </c>
      <c r="Q159">
        <v>1</v>
      </c>
      <c r="X159">
        <v>4.0000000000000001E-3</v>
      </c>
      <c r="Y159">
        <v>11.5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4.0000000000000001E-3</v>
      </c>
      <c r="AH159">
        <v>2</v>
      </c>
      <c r="AI159">
        <v>39682786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ROW(Source!A53)</f>
        <v>53</v>
      </c>
      <c r="B160">
        <v>39682787</v>
      </c>
      <c r="C160">
        <v>39682778</v>
      </c>
      <c r="D160">
        <v>36802094</v>
      </c>
      <c r="E160">
        <v>1</v>
      </c>
      <c r="F160">
        <v>1</v>
      </c>
      <c r="G160">
        <v>1</v>
      </c>
      <c r="H160">
        <v>3</v>
      </c>
      <c r="I160" t="s">
        <v>389</v>
      </c>
      <c r="J160" t="s">
        <v>390</v>
      </c>
      <c r="K160" t="s">
        <v>391</v>
      </c>
      <c r="L160">
        <v>1346</v>
      </c>
      <c r="N160">
        <v>1009</v>
      </c>
      <c r="O160" t="s">
        <v>385</v>
      </c>
      <c r="P160" t="s">
        <v>385</v>
      </c>
      <c r="Q160">
        <v>1</v>
      </c>
      <c r="X160">
        <v>4.2000000000000003E-2</v>
      </c>
      <c r="Y160">
        <v>30.4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4.2000000000000003E-2</v>
      </c>
      <c r="AH160">
        <v>2</v>
      </c>
      <c r="AI160">
        <v>39682787</v>
      </c>
      <c r="AJ160">
        <v>174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ROW(Source!A53)</f>
        <v>53</v>
      </c>
      <c r="B161">
        <v>39682788</v>
      </c>
      <c r="C161">
        <v>39682778</v>
      </c>
      <c r="D161">
        <v>36803258</v>
      </c>
      <c r="E161">
        <v>1</v>
      </c>
      <c r="F161">
        <v>1</v>
      </c>
      <c r="G161">
        <v>1</v>
      </c>
      <c r="H161">
        <v>3</v>
      </c>
      <c r="I161" t="s">
        <v>410</v>
      </c>
      <c r="J161" t="s">
        <v>411</v>
      </c>
      <c r="K161" t="s">
        <v>412</v>
      </c>
      <c r="L161">
        <v>1346</v>
      </c>
      <c r="N161">
        <v>1009</v>
      </c>
      <c r="O161" t="s">
        <v>385</v>
      </c>
      <c r="P161" t="s">
        <v>385</v>
      </c>
      <c r="Q161">
        <v>1</v>
      </c>
      <c r="X161">
        <v>7.0000000000000007E-2</v>
      </c>
      <c r="Y161">
        <v>10.57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7.0000000000000007E-2</v>
      </c>
      <c r="AH161">
        <v>2</v>
      </c>
      <c r="AI161">
        <v>39682788</v>
      </c>
      <c r="AJ161">
        <v>175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ROW(Source!A53)</f>
        <v>53</v>
      </c>
      <c r="B162">
        <v>39682789</v>
      </c>
      <c r="C162">
        <v>39682778</v>
      </c>
      <c r="D162">
        <v>36804448</v>
      </c>
      <c r="E162">
        <v>1</v>
      </c>
      <c r="F162">
        <v>1</v>
      </c>
      <c r="G162">
        <v>1</v>
      </c>
      <c r="H162">
        <v>3</v>
      </c>
      <c r="I162" t="s">
        <v>392</v>
      </c>
      <c r="J162" t="s">
        <v>393</v>
      </c>
      <c r="K162" t="s">
        <v>394</v>
      </c>
      <c r="L162">
        <v>1346</v>
      </c>
      <c r="N162">
        <v>1009</v>
      </c>
      <c r="O162" t="s">
        <v>385</v>
      </c>
      <c r="P162" t="s">
        <v>385</v>
      </c>
      <c r="Q162">
        <v>1</v>
      </c>
      <c r="X162">
        <v>0.43099999999999999</v>
      </c>
      <c r="Y162">
        <v>9.0399999999999991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0.43099999999999999</v>
      </c>
      <c r="AH162">
        <v>2</v>
      </c>
      <c r="AI162">
        <v>39682789</v>
      </c>
      <c r="AJ162">
        <v>176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ROW(Source!A53)</f>
        <v>53</v>
      </c>
      <c r="B163">
        <v>39682790</v>
      </c>
      <c r="C163">
        <v>39682778</v>
      </c>
      <c r="D163">
        <v>36804580</v>
      </c>
      <c r="E163">
        <v>1</v>
      </c>
      <c r="F163">
        <v>1</v>
      </c>
      <c r="G163">
        <v>1</v>
      </c>
      <c r="H163">
        <v>3</v>
      </c>
      <c r="I163" t="s">
        <v>413</v>
      </c>
      <c r="J163" t="s">
        <v>414</v>
      </c>
      <c r="K163" t="s">
        <v>415</v>
      </c>
      <c r="L163">
        <v>1355</v>
      </c>
      <c r="N163">
        <v>1010</v>
      </c>
      <c r="O163" t="s">
        <v>85</v>
      </c>
      <c r="P163" t="s">
        <v>85</v>
      </c>
      <c r="Q163">
        <v>100</v>
      </c>
      <c r="X163">
        <v>1.4E-2</v>
      </c>
      <c r="Y163">
        <v>86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1.4E-2</v>
      </c>
      <c r="AH163">
        <v>2</v>
      </c>
      <c r="AI163">
        <v>39682790</v>
      </c>
      <c r="AJ163">
        <v>177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ROW(Source!A53)</f>
        <v>53</v>
      </c>
      <c r="B164">
        <v>39682791</v>
      </c>
      <c r="C164">
        <v>39682778</v>
      </c>
      <c r="D164">
        <v>36805500</v>
      </c>
      <c r="E164">
        <v>1</v>
      </c>
      <c r="F164">
        <v>1</v>
      </c>
      <c r="G164">
        <v>1</v>
      </c>
      <c r="H164">
        <v>3</v>
      </c>
      <c r="I164" t="s">
        <v>395</v>
      </c>
      <c r="J164" t="s">
        <v>396</v>
      </c>
      <c r="K164" t="s">
        <v>397</v>
      </c>
      <c r="L164">
        <v>1346</v>
      </c>
      <c r="N164">
        <v>1009</v>
      </c>
      <c r="O164" t="s">
        <v>385</v>
      </c>
      <c r="P164" t="s">
        <v>385</v>
      </c>
      <c r="Q164">
        <v>1</v>
      </c>
      <c r="X164">
        <v>2E-3</v>
      </c>
      <c r="Y164">
        <v>133.05000000000001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2E-3</v>
      </c>
      <c r="AH164">
        <v>2</v>
      </c>
      <c r="AI164">
        <v>39682791</v>
      </c>
      <c r="AJ164">
        <v>178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ROW(Source!A53)</f>
        <v>53</v>
      </c>
      <c r="B165">
        <v>39682792</v>
      </c>
      <c r="C165">
        <v>39682778</v>
      </c>
      <c r="D165">
        <v>36823140</v>
      </c>
      <c r="E165">
        <v>1</v>
      </c>
      <c r="F165">
        <v>1</v>
      </c>
      <c r="G165">
        <v>1</v>
      </c>
      <c r="H165">
        <v>3</v>
      </c>
      <c r="I165" t="s">
        <v>416</v>
      </c>
      <c r="J165" t="s">
        <v>417</v>
      </c>
      <c r="K165" t="s">
        <v>418</v>
      </c>
      <c r="L165">
        <v>1348</v>
      </c>
      <c r="N165">
        <v>1009</v>
      </c>
      <c r="O165" t="s">
        <v>122</v>
      </c>
      <c r="P165" t="s">
        <v>122</v>
      </c>
      <c r="Q165">
        <v>1000</v>
      </c>
      <c r="X165">
        <v>3.0000000000000001E-3</v>
      </c>
      <c r="Y165">
        <v>11500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3.0000000000000001E-3</v>
      </c>
      <c r="AH165">
        <v>2</v>
      </c>
      <c r="AI165">
        <v>39682792</v>
      </c>
      <c r="AJ165">
        <v>179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ROW(Source!A53)</f>
        <v>53</v>
      </c>
      <c r="B166">
        <v>39682793</v>
      </c>
      <c r="C166">
        <v>39682778</v>
      </c>
      <c r="D166">
        <v>36838317</v>
      </c>
      <c r="E166">
        <v>1</v>
      </c>
      <c r="F166">
        <v>1</v>
      </c>
      <c r="G166">
        <v>1</v>
      </c>
      <c r="H166">
        <v>3</v>
      </c>
      <c r="I166" t="s">
        <v>398</v>
      </c>
      <c r="J166" t="s">
        <v>399</v>
      </c>
      <c r="K166" t="s">
        <v>400</v>
      </c>
      <c r="L166">
        <v>1346</v>
      </c>
      <c r="N166">
        <v>1009</v>
      </c>
      <c r="O166" t="s">
        <v>385</v>
      </c>
      <c r="P166" t="s">
        <v>385</v>
      </c>
      <c r="Q166">
        <v>1</v>
      </c>
      <c r="X166">
        <v>4.7E-2</v>
      </c>
      <c r="Y166">
        <v>28.6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4.7E-2</v>
      </c>
      <c r="AH166">
        <v>2</v>
      </c>
      <c r="AI166">
        <v>39682793</v>
      </c>
      <c r="AJ166">
        <v>180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ROW(Source!A53)</f>
        <v>53</v>
      </c>
      <c r="B167">
        <v>39682794</v>
      </c>
      <c r="C167">
        <v>39682778</v>
      </c>
      <c r="D167">
        <v>36838470</v>
      </c>
      <c r="E167">
        <v>1</v>
      </c>
      <c r="F167">
        <v>1</v>
      </c>
      <c r="G167">
        <v>1</v>
      </c>
      <c r="H167">
        <v>3</v>
      </c>
      <c r="I167" t="s">
        <v>401</v>
      </c>
      <c r="J167" t="s">
        <v>402</v>
      </c>
      <c r="K167" t="s">
        <v>403</v>
      </c>
      <c r="L167">
        <v>1346</v>
      </c>
      <c r="N167">
        <v>1009</v>
      </c>
      <c r="O167" t="s">
        <v>385</v>
      </c>
      <c r="P167" t="s">
        <v>385</v>
      </c>
      <c r="Q167">
        <v>1</v>
      </c>
      <c r="X167">
        <v>1.6E-2</v>
      </c>
      <c r="Y167">
        <v>35.630000000000003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1.6E-2</v>
      </c>
      <c r="AH167">
        <v>2</v>
      </c>
      <c r="AI167">
        <v>39682794</v>
      </c>
      <c r="AJ167">
        <v>181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ROW(Source!A53)</f>
        <v>53</v>
      </c>
      <c r="B168">
        <v>39682795</v>
      </c>
      <c r="C168">
        <v>39682778</v>
      </c>
      <c r="D168">
        <v>36851945</v>
      </c>
      <c r="E168">
        <v>1</v>
      </c>
      <c r="F168">
        <v>1</v>
      </c>
      <c r="G168">
        <v>1</v>
      </c>
      <c r="H168">
        <v>3</v>
      </c>
      <c r="I168" t="s">
        <v>419</v>
      </c>
      <c r="J168" t="s">
        <v>420</v>
      </c>
      <c r="K168" t="s">
        <v>421</v>
      </c>
      <c r="L168">
        <v>1358</v>
      </c>
      <c r="N168">
        <v>1010</v>
      </c>
      <c r="O168" t="s">
        <v>422</v>
      </c>
      <c r="P168" t="s">
        <v>422</v>
      </c>
      <c r="Q168">
        <v>10</v>
      </c>
      <c r="X168">
        <v>0.1</v>
      </c>
      <c r="Y168">
        <v>39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</v>
      </c>
      <c r="AH168">
        <v>2</v>
      </c>
      <c r="AI168">
        <v>39682795</v>
      </c>
      <c r="AJ168">
        <v>182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ROW(Source!A53)</f>
        <v>53</v>
      </c>
      <c r="B169">
        <v>39682796</v>
      </c>
      <c r="C169">
        <v>39682778</v>
      </c>
      <c r="D169">
        <v>36799065</v>
      </c>
      <c r="E169">
        <v>17</v>
      </c>
      <c r="F169">
        <v>1</v>
      </c>
      <c r="G169">
        <v>1</v>
      </c>
      <c r="H169">
        <v>3</v>
      </c>
      <c r="I169" t="s">
        <v>404</v>
      </c>
      <c r="J169" t="s">
        <v>3</v>
      </c>
      <c r="K169" t="s">
        <v>405</v>
      </c>
      <c r="L169">
        <v>1374</v>
      </c>
      <c r="N169">
        <v>1013</v>
      </c>
      <c r="O169" t="s">
        <v>406</v>
      </c>
      <c r="P169" t="s">
        <v>406</v>
      </c>
      <c r="Q169">
        <v>1</v>
      </c>
      <c r="X169">
        <v>0.56999999999999995</v>
      </c>
      <c r="Y169">
        <v>1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0.56999999999999995</v>
      </c>
      <c r="AH169">
        <v>2</v>
      </c>
      <c r="AI169">
        <v>39682796</v>
      </c>
      <c r="AJ169">
        <v>183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ROW(Source!A56)</f>
        <v>56</v>
      </c>
      <c r="B170">
        <v>39682995</v>
      </c>
      <c r="C170">
        <v>39682994</v>
      </c>
      <c r="D170">
        <v>37065248</v>
      </c>
      <c r="E170">
        <v>1</v>
      </c>
      <c r="F170">
        <v>1</v>
      </c>
      <c r="G170">
        <v>1</v>
      </c>
      <c r="H170">
        <v>1</v>
      </c>
      <c r="I170" t="s">
        <v>483</v>
      </c>
      <c r="J170" t="s">
        <v>3</v>
      </c>
      <c r="K170" t="s">
        <v>484</v>
      </c>
      <c r="L170">
        <v>1191</v>
      </c>
      <c r="N170">
        <v>1013</v>
      </c>
      <c r="O170" t="s">
        <v>369</v>
      </c>
      <c r="P170" t="s">
        <v>369</v>
      </c>
      <c r="Q170">
        <v>1</v>
      </c>
      <c r="X170">
        <v>2.29</v>
      </c>
      <c r="Y170">
        <v>0</v>
      </c>
      <c r="Z170">
        <v>0</v>
      </c>
      <c r="AA170">
        <v>0</v>
      </c>
      <c r="AB170">
        <v>8.5299999999999994</v>
      </c>
      <c r="AC170">
        <v>0</v>
      </c>
      <c r="AD170">
        <v>1</v>
      </c>
      <c r="AE170">
        <v>1</v>
      </c>
      <c r="AF170" t="s">
        <v>49</v>
      </c>
      <c r="AG170">
        <v>3.0915000000000004</v>
      </c>
      <c r="AH170">
        <v>2</v>
      </c>
      <c r="AI170">
        <v>39682995</v>
      </c>
      <c r="AJ170">
        <v>186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ROW(Source!A56)</f>
        <v>56</v>
      </c>
      <c r="B171">
        <v>39682996</v>
      </c>
      <c r="C171">
        <v>39682994</v>
      </c>
      <c r="D171">
        <v>37064876</v>
      </c>
      <c r="E171">
        <v>1</v>
      </c>
      <c r="F171">
        <v>1</v>
      </c>
      <c r="G171">
        <v>1</v>
      </c>
      <c r="H171">
        <v>1</v>
      </c>
      <c r="I171" t="s">
        <v>370</v>
      </c>
      <c r="J171" t="s">
        <v>3</v>
      </c>
      <c r="K171" t="s">
        <v>371</v>
      </c>
      <c r="L171">
        <v>1191</v>
      </c>
      <c r="N171">
        <v>1013</v>
      </c>
      <c r="O171" t="s">
        <v>369</v>
      </c>
      <c r="P171" t="s">
        <v>369</v>
      </c>
      <c r="Q171">
        <v>1</v>
      </c>
      <c r="X171">
        <v>0.09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2</v>
      </c>
      <c r="AF171" t="s">
        <v>49</v>
      </c>
      <c r="AG171">
        <v>0.1215</v>
      </c>
      <c r="AH171">
        <v>2</v>
      </c>
      <c r="AI171">
        <v>39682996</v>
      </c>
      <c r="AJ171">
        <v>187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ROW(Source!A56)</f>
        <v>56</v>
      </c>
      <c r="B172">
        <v>39682997</v>
      </c>
      <c r="C172">
        <v>39682994</v>
      </c>
      <c r="D172">
        <v>36882383</v>
      </c>
      <c r="E172">
        <v>1</v>
      </c>
      <c r="F172">
        <v>1</v>
      </c>
      <c r="G172">
        <v>1</v>
      </c>
      <c r="H172">
        <v>2</v>
      </c>
      <c r="I172" t="s">
        <v>485</v>
      </c>
      <c r="J172" t="s">
        <v>486</v>
      </c>
      <c r="K172" t="s">
        <v>487</v>
      </c>
      <c r="L172">
        <v>1368</v>
      </c>
      <c r="N172">
        <v>1011</v>
      </c>
      <c r="O172" t="s">
        <v>375</v>
      </c>
      <c r="P172" t="s">
        <v>375</v>
      </c>
      <c r="Q172">
        <v>1</v>
      </c>
      <c r="X172">
        <v>0.09</v>
      </c>
      <c r="Y172">
        <v>0</v>
      </c>
      <c r="Z172">
        <v>89.99</v>
      </c>
      <c r="AA172">
        <v>10.06</v>
      </c>
      <c r="AB172">
        <v>0</v>
      </c>
      <c r="AC172">
        <v>0</v>
      </c>
      <c r="AD172">
        <v>1</v>
      </c>
      <c r="AE172">
        <v>0</v>
      </c>
      <c r="AF172" t="s">
        <v>49</v>
      </c>
      <c r="AG172">
        <v>0.1215</v>
      </c>
      <c r="AH172">
        <v>2</v>
      </c>
      <c r="AI172">
        <v>39682997</v>
      </c>
      <c r="AJ172">
        <v>188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ROW(Source!A56)</f>
        <v>56</v>
      </c>
      <c r="B173">
        <v>39682998</v>
      </c>
      <c r="C173">
        <v>39682994</v>
      </c>
      <c r="D173">
        <v>36799065</v>
      </c>
      <c r="E173">
        <v>17</v>
      </c>
      <c r="F173">
        <v>1</v>
      </c>
      <c r="G173">
        <v>1</v>
      </c>
      <c r="H173">
        <v>3</v>
      </c>
      <c r="I173" t="s">
        <v>404</v>
      </c>
      <c r="J173" t="s">
        <v>3</v>
      </c>
      <c r="K173" t="s">
        <v>405</v>
      </c>
      <c r="L173">
        <v>1374</v>
      </c>
      <c r="N173">
        <v>1013</v>
      </c>
      <c r="O173" t="s">
        <v>406</v>
      </c>
      <c r="P173" t="s">
        <v>406</v>
      </c>
      <c r="Q173">
        <v>1</v>
      </c>
      <c r="X173">
        <v>0.39</v>
      </c>
      <c r="Y173">
        <v>1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0.39</v>
      </c>
      <c r="AH173">
        <v>2</v>
      </c>
      <c r="AI173">
        <v>39682998</v>
      </c>
      <c r="AJ173">
        <v>189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ROW(Source!A60)</f>
        <v>60</v>
      </c>
      <c r="B174">
        <v>39682822</v>
      </c>
      <c r="C174">
        <v>39682821</v>
      </c>
      <c r="D174">
        <v>37080781</v>
      </c>
      <c r="E174">
        <v>1</v>
      </c>
      <c r="F174">
        <v>1</v>
      </c>
      <c r="G174">
        <v>1</v>
      </c>
      <c r="H174">
        <v>1</v>
      </c>
      <c r="I174" t="s">
        <v>423</v>
      </c>
      <c r="J174" t="s">
        <v>3</v>
      </c>
      <c r="K174" t="s">
        <v>424</v>
      </c>
      <c r="L174">
        <v>1191</v>
      </c>
      <c r="N174">
        <v>1013</v>
      </c>
      <c r="O174" t="s">
        <v>369</v>
      </c>
      <c r="P174" t="s">
        <v>369</v>
      </c>
      <c r="Q174">
        <v>1</v>
      </c>
      <c r="X174">
        <v>58.73</v>
      </c>
      <c r="Y174">
        <v>0</v>
      </c>
      <c r="Z174">
        <v>0</v>
      </c>
      <c r="AA174">
        <v>0</v>
      </c>
      <c r="AB174">
        <v>9.92</v>
      </c>
      <c r="AC174">
        <v>0</v>
      </c>
      <c r="AD174">
        <v>1</v>
      </c>
      <c r="AE174">
        <v>1</v>
      </c>
      <c r="AF174" t="s">
        <v>49</v>
      </c>
      <c r="AG174">
        <v>79.285499999999999</v>
      </c>
      <c r="AH174">
        <v>2</v>
      </c>
      <c r="AI174">
        <v>39682822</v>
      </c>
      <c r="AJ174">
        <v>193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ROW(Source!A60)</f>
        <v>60</v>
      </c>
      <c r="B175">
        <v>39682823</v>
      </c>
      <c r="C175">
        <v>39682821</v>
      </c>
      <c r="D175">
        <v>37064876</v>
      </c>
      <c r="E175">
        <v>1</v>
      </c>
      <c r="F175">
        <v>1</v>
      </c>
      <c r="G175">
        <v>1</v>
      </c>
      <c r="H175">
        <v>1</v>
      </c>
      <c r="I175" t="s">
        <v>370</v>
      </c>
      <c r="J175" t="s">
        <v>3</v>
      </c>
      <c r="K175" t="s">
        <v>371</v>
      </c>
      <c r="L175">
        <v>1191</v>
      </c>
      <c r="N175">
        <v>1013</v>
      </c>
      <c r="O175" t="s">
        <v>369</v>
      </c>
      <c r="P175" t="s">
        <v>369</v>
      </c>
      <c r="Q175">
        <v>1</v>
      </c>
      <c r="X175">
        <v>0.16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2</v>
      </c>
      <c r="AF175" t="s">
        <v>49</v>
      </c>
      <c r="AG175">
        <v>0.21600000000000003</v>
      </c>
      <c r="AH175">
        <v>2</v>
      </c>
      <c r="AI175">
        <v>39682823</v>
      </c>
      <c r="AJ175">
        <v>194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ROW(Source!A60)</f>
        <v>60</v>
      </c>
      <c r="B176">
        <v>39682824</v>
      </c>
      <c r="C176">
        <v>39682821</v>
      </c>
      <c r="D176">
        <v>36882159</v>
      </c>
      <c r="E176">
        <v>1</v>
      </c>
      <c r="F176">
        <v>1</v>
      </c>
      <c r="G176">
        <v>1</v>
      </c>
      <c r="H176">
        <v>2</v>
      </c>
      <c r="I176" t="s">
        <v>372</v>
      </c>
      <c r="J176" t="s">
        <v>373</v>
      </c>
      <c r="K176" t="s">
        <v>374</v>
      </c>
      <c r="L176">
        <v>1368</v>
      </c>
      <c r="N176">
        <v>1011</v>
      </c>
      <c r="O176" t="s">
        <v>375</v>
      </c>
      <c r="P176" t="s">
        <v>375</v>
      </c>
      <c r="Q176">
        <v>1</v>
      </c>
      <c r="X176">
        <v>0.08</v>
      </c>
      <c r="Y176">
        <v>0</v>
      </c>
      <c r="Z176">
        <v>111.99</v>
      </c>
      <c r="AA176">
        <v>13.5</v>
      </c>
      <c r="AB176">
        <v>0</v>
      </c>
      <c r="AC176">
        <v>0</v>
      </c>
      <c r="AD176">
        <v>1</v>
      </c>
      <c r="AE176">
        <v>0</v>
      </c>
      <c r="AF176" t="s">
        <v>49</v>
      </c>
      <c r="AG176">
        <v>0.10800000000000001</v>
      </c>
      <c r="AH176">
        <v>2</v>
      </c>
      <c r="AI176">
        <v>39682824</v>
      </c>
      <c r="AJ176">
        <v>195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ROW(Source!A60)</f>
        <v>60</v>
      </c>
      <c r="B177">
        <v>39682825</v>
      </c>
      <c r="C177">
        <v>39682821</v>
      </c>
      <c r="D177">
        <v>36883554</v>
      </c>
      <c r="E177">
        <v>1</v>
      </c>
      <c r="F177">
        <v>1</v>
      </c>
      <c r="G177">
        <v>1</v>
      </c>
      <c r="H177">
        <v>2</v>
      </c>
      <c r="I177" t="s">
        <v>376</v>
      </c>
      <c r="J177" t="s">
        <v>377</v>
      </c>
      <c r="K177" t="s">
        <v>378</v>
      </c>
      <c r="L177">
        <v>1368</v>
      </c>
      <c r="N177">
        <v>1011</v>
      </c>
      <c r="O177" t="s">
        <v>375</v>
      </c>
      <c r="P177" t="s">
        <v>375</v>
      </c>
      <c r="Q177">
        <v>1</v>
      </c>
      <c r="X177">
        <v>0.08</v>
      </c>
      <c r="Y177">
        <v>0</v>
      </c>
      <c r="Z177">
        <v>65.709999999999994</v>
      </c>
      <c r="AA177">
        <v>11.6</v>
      </c>
      <c r="AB177">
        <v>0</v>
      </c>
      <c r="AC177">
        <v>0</v>
      </c>
      <c r="AD177">
        <v>1</v>
      </c>
      <c r="AE177">
        <v>0</v>
      </c>
      <c r="AF177" t="s">
        <v>49</v>
      </c>
      <c r="AG177">
        <v>0.10800000000000001</v>
      </c>
      <c r="AH177">
        <v>2</v>
      </c>
      <c r="AI177">
        <v>39682825</v>
      </c>
      <c r="AJ177">
        <v>196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ROW(Source!A60)</f>
        <v>60</v>
      </c>
      <c r="B178">
        <v>39682826</v>
      </c>
      <c r="C178">
        <v>39682821</v>
      </c>
      <c r="D178">
        <v>36825981</v>
      </c>
      <c r="E178">
        <v>1</v>
      </c>
      <c r="F178">
        <v>1</v>
      </c>
      <c r="G178">
        <v>1</v>
      </c>
      <c r="H178">
        <v>3</v>
      </c>
      <c r="I178" t="s">
        <v>442</v>
      </c>
      <c r="J178" t="s">
        <v>443</v>
      </c>
      <c r="K178" t="s">
        <v>444</v>
      </c>
      <c r="L178">
        <v>1348</v>
      </c>
      <c r="N178">
        <v>1009</v>
      </c>
      <c r="O178" t="s">
        <v>122</v>
      </c>
      <c r="P178" t="s">
        <v>122</v>
      </c>
      <c r="Q178">
        <v>1000</v>
      </c>
      <c r="X178">
        <v>9.5999999999999992E-3</v>
      </c>
      <c r="Y178">
        <v>5000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9.5999999999999992E-3</v>
      </c>
      <c r="AH178">
        <v>2</v>
      </c>
      <c r="AI178">
        <v>39682826</v>
      </c>
      <c r="AJ178">
        <v>197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ROW(Source!A60)</f>
        <v>60</v>
      </c>
      <c r="B179">
        <v>39682827</v>
      </c>
      <c r="C179">
        <v>39682821</v>
      </c>
      <c r="D179">
        <v>36799065</v>
      </c>
      <c r="E179">
        <v>17</v>
      </c>
      <c r="F179">
        <v>1</v>
      </c>
      <c r="G179">
        <v>1</v>
      </c>
      <c r="H179">
        <v>3</v>
      </c>
      <c r="I179" t="s">
        <v>404</v>
      </c>
      <c r="J179" t="s">
        <v>3</v>
      </c>
      <c r="K179" t="s">
        <v>405</v>
      </c>
      <c r="L179">
        <v>1374</v>
      </c>
      <c r="N179">
        <v>1013</v>
      </c>
      <c r="O179" t="s">
        <v>406</v>
      </c>
      <c r="P179" t="s">
        <v>406</v>
      </c>
      <c r="Q179">
        <v>1</v>
      </c>
      <c r="X179">
        <v>11.65</v>
      </c>
      <c r="Y179">
        <v>1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11.65</v>
      </c>
      <c r="AH179">
        <v>2</v>
      </c>
      <c r="AI179">
        <v>39682827</v>
      </c>
      <c r="AJ179">
        <v>198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ROW(Source!A62)</f>
        <v>62</v>
      </c>
      <c r="B180">
        <v>39682832</v>
      </c>
      <c r="C180">
        <v>39682831</v>
      </c>
      <c r="D180">
        <v>37071037</v>
      </c>
      <c r="E180">
        <v>1</v>
      </c>
      <c r="F180">
        <v>1</v>
      </c>
      <c r="G180">
        <v>1</v>
      </c>
      <c r="H180">
        <v>1</v>
      </c>
      <c r="I180" t="s">
        <v>479</v>
      </c>
      <c r="J180" t="s">
        <v>3</v>
      </c>
      <c r="K180" t="s">
        <v>480</v>
      </c>
      <c r="L180">
        <v>1191</v>
      </c>
      <c r="N180">
        <v>1013</v>
      </c>
      <c r="O180" t="s">
        <v>369</v>
      </c>
      <c r="P180" t="s">
        <v>369</v>
      </c>
      <c r="Q180">
        <v>1</v>
      </c>
      <c r="X180">
        <v>14.13</v>
      </c>
      <c r="Y180">
        <v>0</v>
      </c>
      <c r="Z180">
        <v>0</v>
      </c>
      <c r="AA180">
        <v>0</v>
      </c>
      <c r="AB180">
        <v>9.6199999999999992</v>
      </c>
      <c r="AC180">
        <v>0</v>
      </c>
      <c r="AD180">
        <v>1</v>
      </c>
      <c r="AE180">
        <v>1</v>
      </c>
      <c r="AF180" t="s">
        <v>49</v>
      </c>
      <c r="AG180">
        <v>19.075500000000002</v>
      </c>
      <c r="AH180">
        <v>2</v>
      </c>
      <c r="AI180">
        <v>39682832</v>
      </c>
      <c r="AJ180">
        <v>200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ROW(Source!A62)</f>
        <v>62</v>
      </c>
      <c r="B181">
        <v>39682833</v>
      </c>
      <c r="C181">
        <v>39682831</v>
      </c>
      <c r="D181">
        <v>37064876</v>
      </c>
      <c r="E181">
        <v>1</v>
      </c>
      <c r="F181">
        <v>1</v>
      </c>
      <c r="G181">
        <v>1</v>
      </c>
      <c r="H181">
        <v>1</v>
      </c>
      <c r="I181" t="s">
        <v>370</v>
      </c>
      <c r="J181" t="s">
        <v>3</v>
      </c>
      <c r="K181" t="s">
        <v>371</v>
      </c>
      <c r="L181">
        <v>1191</v>
      </c>
      <c r="N181">
        <v>1013</v>
      </c>
      <c r="O181" t="s">
        <v>369</v>
      </c>
      <c r="P181" t="s">
        <v>369</v>
      </c>
      <c r="Q181">
        <v>1</v>
      </c>
      <c r="X181">
        <v>0.4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2</v>
      </c>
      <c r="AF181" t="s">
        <v>49</v>
      </c>
      <c r="AG181">
        <v>0.54</v>
      </c>
      <c r="AH181">
        <v>2</v>
      </c>
      <c r="AI181">
        <v>39682833</v>
      </c>
      <c r="AJ181">
        <v>201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ROW(Source!A62)</f>
        <v>62</v>
      </c>
      <c r="B182">
        <v>39682834</v>
      </c>
      <c r="C182">
        <v>39682831</v>
      </c>
      <c r="D182">
        <v>36882159</v>
      </c>
      <c r="E182">
        <v>1</v>
      </c>
      <c r="F182">
        <v>1</v>
      </c>
      <c r="G182">
        <v>1</v>
      </c>
      <c r="H182">
        <v>2</v>
      </c>
      <c r="I182" t="s">
        <v>372</v>
      </c>
      <c r="J182" t="s">
        <v>373</v>
      </c>
      <c r="K182" t="s">
        <v>374</v>
      </c>
      <c r="L182">
        <v>1368</v>
      </c>
      <c r="N182">
        <v>1011</v>
      </c>
      <c r="O182" t="s">
        <v>375</v>
      </c>
      <c r="P182" t="s">
        <v>375</v>
      </c>
      <c r="Q182">
        <v>1</v>
      </c>
      <c r="X182">
        <v>0.2</v>
      </c>
      <c r="Y182">
        <v>0</v>
      </c>
      <c r="Z182">
        <v>111.99</v>
      </c>
      <c r="AA182">
        <v>13.5</v>
      </c>
      <c r="AB182">
        <v>0</v>
      </c>
      <c r="AC182">
        <v>0</v>
      </c>
      <c r="AD182">
        <v>1</v>
      </c>
      <c r="AE182">
        <v>0</v>
      </c>
      <c r="AF182" t="s">
        <v>49</v>
      </c>
      <c r="AG182">
        <v>0.27</v>
      </c>
      <c r="AH182">
        <v>2</v>
      </c>
      <c r="AI182">
        <v>39682834</v>
      </c>
      <c r="AJ182">
        <v>202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ROW(Source!A62)</f>
        <v>62</v>
      </c>
      <c r="B183">
        <v>39682835</v>
      </c>
      <c r="C183">
        <v>39682831</v>
      </c>
      <c r="D183">
        <v>36882292</v>
      </c>
      <c r="E183">
        <v>1</v>
      </c>
      <c r="F183">
        <v>1</v>
      </c>
      <c r="G183">
        <v>1</v>
      </c>
      <c r="H183">
        <v>2</v>
      </c>
      <c r="I183" t="s">
        <v>488</v>
      </c>
      <c r="J183" t="s">
        <v>489</v>
      </c>
      <c r="K183" t="s">
        <v>490</v>
      </c>
      <c r="L183">
        <v>1368</v>
      </c>
      <c r="N183">
        <v>1011</v>
      </c>
      <c r="O183" t="s">
        <v>375</v>
      </c>
      <c r="P183" t="s">
        <v>375</v>
      </c>
      <c r="Q183">
        <v>1</v>
      </c>
      <c r="X183">
        <v>3.34</v>
      </c>
      <c r="Y183">
        <v>0</v>
      </c>
      <c r="Z183">
        <v>0.9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49</v>
      </c>
      <c r="AG183">
        <v>4.5090000000000003</v>
      </c>
      <c r="AH183">
        <v>2</v>
      </c>
      <c r="AI183">
        <v>39682835</v>
      </c>
      <c r="AJ183">
        <v>203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ROW(Source!A62)</f>
        <v>62</v>
      </c>
      <c r="B184">
        <v>39682836</v>
      </c>
      <c r="C184">
        <v>39682831</v>
      </c>
      <c r="D184">
        <v>36882357</v>
      </c>
      <c r="E184">
        <v>1</v>
      </c>
      <c r="F184">
        <v>1</v>
      </c>
      <c r="G184">
        <v>1</v>
      </c>
      <c r="H184">
        <v>2</v>
      </c>
      <c r="I184" t="s">
        <v>491</v>
      </c>
      <c r="J184" t="s">
        <v>492</v>
      </c>
      <c r="K184" t="s">
        <v>493</v>
      </c>
      <c r="L184">
        <v>1368</v>
      </c>
      <c r="N184">
        <v>1011</v>
      </c>
      <c r="O184" t="s">
        <v>375</v>
      </c>
      <c r="P184" t="s">
        <v>375</v>
      </c>
      <c r="Q184">
        <v>1</v>
      </c>
      <c r="X184">
        <v>3.34</v>
      </c>
      <c r="Y184">
        <v>0</v>
      </c>
      <c r="Z184">
        <v>3.28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49</v>
      </c>
      <c r="AG184">
        <v>4.5090000000000003</v>
      </c>
      <c r="AH184">
        <v>2</v>
      </c>
      <c r="AI184">
        <v>39682836</v>
      </c>
      <c r="AJ184">
        <v>204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ROW(Source!A62)</f>
        <v>62</v>
      </c>
      <c r="B185">
        <v>39682837</v>
      </c>
      <c r="C185">
        <v>39682831</v>
      </c>
      <c r="D185">
        <v>36883554</v>
      </c>
      <c r="E185">
        <v>1</v>
      </c>
      <c r="F185">
        <v>1</v>
      </c>
      <c r="G185">
        <v>1</v>
      </c>
      <c r="H185">
        <v>2</v>
      </c>
      <c r="I185" t="s">
        <v>376</v>
      </c>
      <c r="J185" t="s">
        <v>377</v>
      </c>
      <c r="K185" t="s">
        <v>378</v>
      </c>
      <c r="L185">
        <v>1368</v>
      </c>
      <c r="N185">
        <v>1011</v>
      </c>
      <c r="O185" t="s">
        <v>375</v>
      </c>
      <c r="P185" t="s">
        <v>375</v>
      </c>
      <c r="Q185">
        <v>1</v>
      </c>
      <c r="X185">
        <v>0.2</v>
      </c>
      <c r="Y185">
        <v>0</v>
      </c>
      <c r="Z185">
        <v>65.709999999999994</v>
      </c>
      <c r="AA185">
        <v>11.6</v>
      </c>
      <c r="AB185">
        <v>0</v>
      </c>
      <c r="AC185">
        <v>0</v>
      </c>
      <c r="AD185">
        <v>1</v>
      </c>
      <c r="AE185">
        <v>0</v>
      </c>
      <c r="AF185" t="s">
        <v>49</v>
      </c>
      <c r="AG185">
        <v>0.27</v>
      </c>
      <c r="AH185">
        <v>2</v>
      </c>
      <c r="AI185">
        <v>39682837</v>
      </c>
      <c r="AJ185">
        <v>205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ROW(Source!A62)</f>
        <v>62</v>
      </c>
      <c r="B186">
        <v>39682838</v>
      </c>
      <c r="C186">
        <v>39682831</v>
      </c>
      <c r="D186">
        <v>36802106</v>
      </c>
      <c r="E186">
        <v>1</v>
      </c>
      <c r="F186">
        <v>1</v>
      </c>
      <c r="G186">
        <v>1</v>
      </c>
      <c r="H186">
        <v>3</v>
      </c>
      <c r="I186" t="s">
        <v>456</v>
      </c>
      <c r="J186" t="s">
        <v>457</v>
      </c>
      <c r="K186" t="s">
        <v>458</v>
      </c>
      <c r="L186">
        <v>1308</v>
      </c>
      <c r="N186">
        <v>1003</v>
      </c>
      <c r="O186" t="s">
        <v>70</v>
      </c>
      <c r="P186" t="s">
        <v>70</v>
      </c>
      <c r="Q186">
        <v>100</v>
      </c>
      <c r="X186">
        <v>2.4500000000000001E-2</v>
      </c>
      <c r="Y186">
        <v>120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2.4500000000000001E-2</v>
      </c>
      <c r="AH186">
        <v>2</v>
      </c>
      <c r="AI186">
        <v>39682838</v>
      </c>
      <c r="AJ186">
        <v>206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ROW(Source!A62)</f>
        <v>62</v>
      </c>
      <c r="B187">
        <v>39682839</v>
      </c>
      <c r="C187">
        <v>39682831</v>
      </c>
      <c r="D187">
        <v>36804944</v>
      </c>
      <c r="E187">
        <v>1</v>
      </c>
      <c r="F187">
        <v>1</v>
      </c>
      <c r="G187">
        <v>1</v>
      </c>
      <c r="H187">
        <v>3</v>
      </c>
      <c r="I187" t="s">
        <v>494</v>
      </c>
      <c r="J187" t="s">
        <v>495</v>
      </c>
      <c r="K187" t="s">
        <v>496</v>
      </c>
      <c r="L187">
        <v>1348</v>
      </c>
      <c r="N187">
        <v>1009</v>
      </c>
      <c r="O187" t="s">
        <v>122</v>
      </c>
      <c r="P187" t="s">
        <v>122</v>
      </c>
      <c r="Q187">
        <v>1000</v>
      </c>
      <c r="X187">
        <v>6.2E-4</v>
      </c>
      <c r="Y187">
        <v>12430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6.2E-4</v>
      </c>
      <c r="AH187">
        <v>2</v>
      </c>
      <c r="AI187">
        <v>39682839</v>
      </c>
      <c r="AJ187">
        <v>207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ROW(Source!A62)</f>
        <v>62</v>
      </c>
      <c r="B188">
        <v>39682840</v>
      </c>
      <c r="C188">
        <v>39682831</v>
      </c>
      <c r="D188">
        <v>36829535</v>
      </c>
      <c r="E188">
        <v>1</v>
      </c>
      <c r="F188">
        <v>1</v>
      </c>
      <c r="G188">
        <v>1</v>
      </c>
      <c r="H188">
        <v>3</v>
      </c>
      <c r="I188" t="s">
        <v>465</v>
      </c>
      <c r="J188" t="s">
        <v>466</v>
      </c>
      <c r="K188" t="s">
        <v>467</v>
      </c>
      <c r="L188">
        <v>1346</v>
      </c>
      <c r="N188">
        <v>1009</v>
      </c>
      <c r="O188" t="s">
        <v>385</v>
      </c>
      <c r="P188" t="s">
        <v>385</v>
      </c>
      <c r="Q188">
        <v>1</v>
      </c>
      <c r="X188">
        <v>0.25</v>
      </c>
      <c r="Y188">
        <v>68.05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0.25</v>
      </c>
      <c r="AH188">
        <v>2</v>
      </c>
      <c r="AI188">
        <v>39682840</v>
      </c>
      <c r="AJ188">
        <v>208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ROW(Source!A62)</f>
        <v>62</v>
      </c>
      <c r="B189">
        <v>39682841</v>
      </c>
      <c r="C189">
        <v>39682831</v>
      </c>
      <c r="D189">
        <v>36838354</v>
      </c>
      <c r="E189">
        <v>1</v>
      </c>
      <c r="F189">
        <v>1</v>
      </c>
      <c r="G189">
        <v>1</v>
      </c>
      <c r="H189">
        <v>3</v>
      </c>
      <c r="I189" t="s">
        <v>497</v>
      </c>
      <c r="J189" t="s">
        <v>498</v>
      </c>
      <c r="K189" t="s">
        <v>499</v>
      </c>
      <c r="L189">
        <v>1348</v>
      </c>
      <c r="N189">
        <v>1009</v>
      </c>
      <c r="O189" t="s">
        <v>122</v>
      </c>
      <c r="P189" t="s">
        <v>122</v>
      </c>
      <c r="Q189">
        <v>1000</v>
      </c>
      <c r="X189">
        <v>7.2000000000000005E-4</v>
      </c>
      <c r="Y189">
        <v>7826.9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3</v>
      </c>
      <c r="AG189">
        <v>7.2000000000000005E-4</v>
      </c>
      <c r="AH189">
        <v>2</v>
      </c>
      <c r="AI189">
        <v>39682841</v>
      </c>
      <c r="AJ189">
        <v>209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ROW(Source!A62)</f>
        <v>62</v>
      </c>
      <c r="B190">
        <v>39682842</v>
      </c>
      <c r="C190">
        <v>39682831</v>
      </c>
      <c r="D190">
        <v>36799065</v>
      </c>
      <c r="E190">
        <v>17</v>
      </c>
      <c r="F190">
        <v>1</v>
      </c>
      <c r="G190">
        <v>1</v>
      </c>
      <c r="H190">
        <v>3</v>
      </c>
      <c r="I190" t="s">
        <v>404</v>
      </c>
      <c r="J190" t="s">
        <v>3</v>
      </c>
      <c r="K190" t="s">
        <v>405</v>
      </c>
      <c r="L190">
        <v>1374</v>
      </c>
      <c r="N190">
        <v>1013</v>
      </c>
      <c r="O190" t="s">
        <v>406</v>
      </c>
      <c r="P190" t="s">
        <v>406</v>
      </c>
      <c r="Q190">
        <v>1</v>
      </c>
      <c r="X190">
        <v>2.72</v>
      </c>
      <c r="Y190">
        <v>1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3</v>
      </c>
      <c r="AG190">
        <v>2.72</v>
      </c>
      <c r="AH190">
        <v>2</v>
      </c>
      <c r="AI190">
        <v>39682842</v>
      </c>
      <c r="AJ190">
        <v>210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ROW(Source!A65)</f>
        <v>65</v>
      </c>
      <c r="B191">
        <v>39682856</v>
      </c>
      <c r="C191">
        <v>39682855</v>
      </c>
      <c r="D191">
        <v>37071037</v>
      </c>
      <c r="E191">
        <v>1</v>
      </c>
      <c r="F191">
        <v>1</v>
      </c>
      <c r="G191">
        <v>1</v>
      </c>
      <c r="H191">
        <v>1</v>
      </c>
      <c r="I191" t="s">
        <v>479</v>
      </c>
      <c r="J191" t="s">
        <v>3</v>
      </c>
      <c r="K191" t="s">
        <v>480</v>
      </c>
      <c r="L191">
        <v>1191</v>
      </c>
      <c r="N191">
        <v>1013</v>
      </c>
      <c r="O191" t="s">
        <v>369</v>
      </c>
      <c r="P191" t="s">
        <v>369</v>
      </c>
      <c r="Q191">
        <v>1</v>
      </c>
      <c r="X191">
        <v>17.37</v>
      </c>
      <c r="Y191">
        <v>0</v>
      </c>
      <c r="Z191">
        <v>0</v>
      </c>
      <c r="AA191">
        <v>0</v>
      </c>
      <c r="AB191">
        <v>9.6199999999999992</v>
      </c>
      <c r="AC191">
        <v>0</v>
      </c>
      <c r="AD191">
        <v>1</v>
      </c>
      <c r="AE191">
        <v>1</v>
      </c>
      <c r="AF191" t="s">
        <v>49</v>
      </c>
      <c r="AG191">
        <v>23.449500000000004</v>
      </c>
      <c r="AH191">
        <v>2</v>
      </c>
      <c r="AI191">
        <v>39682856</v>
      </c>
      <c r="AJ191">
        <v>213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ROW(Source!A65)</f>
        <v>65</v>
      </c>
      <c r="B192">
        <v>39682857</v>
      </c>
      <c r="C192">
        <v>39682855</v>
      </c>
      <c r="D192">
        <v>37064876</v>
      </c>
      <c r="E192">
        <v>1</v>
      </c>
      <c r="F192">
        <v>1</v>
      </c>
      <c r="G192">
        <v>1</v>
      </c>
      <c r="H192">
        <v>1</v>
      </c>
      <c r="I192" t="s">
        <v>370</v>
      </c>
      <c r="J192" t="s">
        <v>3</v>
      </c>
      <c r="K192" t="s">
        <v>371</v>
      </c>
      <c r="L192">
        <v>1191</v>
      </c>
      <c r="N192">
        <v>1013</v>
      </c>
      <c r="O192" t="s">
        <v>369</v>
      </c>
      <c r="P192" t="s">
        <v>369</v>
      </c>
      <c r="Q192">
        <v>1</v>
      </c>
      <c r="X192">
        <v>0.4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49</v>
      </c>
      <c r="AG192">
        <v>0.54</v>
      </c>
      <c r="AH192">
        <v>2</v>
      </c>
      <c r="AI192">
        <v>39682857</v>
      </c>
      <c r="AJ192">
        <v>214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ROW(Source!A65)</f>
        <v>65</v>
      </c>
      <c r="B193">
        <v>39682858</v>
      </c>
      <c r="C193">
        <v>39682855</v>
      </c>
      <c r="D193">
        <v>36882159</v>
      </c>
      <c r="E193">
        <v>1</v>
      </c>
      <c r="F193">
        <v>1</v>
      </c>
      <c r="G193">
        <v>1</v>
      </c>
      <c r="H193">
        <v>2</v>
      </c>
      <c r="I193" t="s">
        <v>372</v>
      </c>
      <c r="J193" t="s">
        <v>373</v>
      </c>
      <c r="K193" t="s">
        <v>374</v>
      </c>
      <c r="L193">
        <v>1368</v>
      </c>
      <c r="N193">
        <v>1011</v>
      </c>
      <c r="O193" t="s">
        <v>375</v>
      </c>
      <c r="P193" t="s">
        <v>375</v>
      </c>
      <c r="Q193">
        <v>1</v>
      </c>
      <c r="X193">
        <v>0.2</v>
      </c>
      <c r="Y193">
        <v>0</v>
      </c>
      <c r="Z193">
        <v>111.99</v>
      </c>
      <c r="AA193">
        <v>13.5</v>
      </c>
      <c r="AB193">
        <v>0</v>
      </c>
      <c r="AC193">
        <v>0</v>
      </c>
      <c r="AD193">
        <v>1</v>
      </c>
      <c r="AE193">
        <v>0</v>
      </c>
      <c r="AF193" t="s">
        <v>49</v>
      </c>
      <c r="AG193">
        <v>0.27</v>
      </c>
      <c r="AH193">
        <v>2</v>
      </c>
      <c r="AI193">
        <v>39682858</v>
      </c>
      <c r="AJ193">
        <v>215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ROW(Source!A65)</f>
        <v>65</v>
      </c>
      <c r="B194">
        <v>39682859</v>
      </c>
      <c r="C194">
        <v>39682855</v>
      </c>
      <c r="D194">
        <v>36882292</v>
      </c>
      <c r="E194">
        <v>1</v>
      </c>
      <c r="F194">
        <v>1</v>
      </c>
      <c r="G194">
        <v>1</v>
      </c>
      <c r="H194">
        <v>2</v>
      </c>
      <c r="I194" t="s">
        <v>488</v>
      </c>
      <c r="J194" t="s">
        <v>489</v>
      </c>
      <c r="K194" t="s">
        <v>490</v>
      </c>
      <c r="L194">
        <v>1368</v>
      </c>
      <c r="N194">
        <v>1011</v>
      </c>
      <c r="O194" t="s">
        <v>375</v>
      </c>
      <c r="P194" t="s">
        <v>375</v>
      </c>
      <c r="Q194">
        <v>1</v>
      </c>
      <c r="X194">
        <v>4.0599999999999996</v>
      </c>
      <c r="Y194">
        <v>0</v>
      </c>
      <c r="Z194">
        <v>0.9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49</v>
      </c>
      <c r="AG194">
        <v>5.4809999999999999</v>
      </c>
      <c r="AH194">
        <v>2</v>
      </c>
      <c r="AI194">
        <v>39682859</v>
      </c>
      <c r="AJ194">
        <v>216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ROW(Source!A65)</f>
        <v>65</v>
      </c>
      <c r="B195">
        <v>39682860</v>
      </c>
      <c r="C195">
        <v>39682855</v>
      </c>
      <c r="D195">
        <v>36882357</v>
      </c>
      <c r="E195">
        <v>1</v>
      </c>
      <c r="F195">
        <v>1</v>
      </c>
      <c r="G195">
        <v>1</v>
      </c>
      <c r="H195">
        <v>2</v>
      </c>
      <c r="I195" t="s">
        <v>491</v>
      </c>
      <c r="J195" t="s">
        <v>492</v>
      </c>
      <c r="K195" t="s">
        <v>493</v>
      </c>
      <c r="L195">
        <v>1368</v>
      </c>
      <c r="N195">
        <v>1011</v>
      </c>
      <c r="O195" t="s">
        <v>375</v>
      </c>
      <c r="P195" t="s">
        <v>375</v>
      </c>
      <c r="Q195">
        <v>1</v>
      </c>
      <c r="X195">
        <v>4.0599999999999996</v>
      </c>
      <c r="Y195">
        <v>0</v>
      </c>
      <c r="Z195">
        <v>3.28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49</v>
      </c>
      <c r="AG195">
        <v>5.4809999999999999</v>
      </c>
      <c r="AH195">
        <v>2</v>
      </c>
      <c r="AI195">
        <v>39682860</v>
      </c>
      <c r="AJ195">
        <v>217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ROW(Source!A65)</f>
        <v>65</v>
      </c>
      <c r="B196">
        <v>39682861</v>
      </c>
      <c r="C196">
        <v>39682855</v>
      </c>
      <c r="D196">
        <v>36883554</v>
      </c>
      <c r="E196">
        <v>1</v>
      </c>
      <c r="F196">
        <v>1</v>
      </c>
      <c r="G196">
        <v>1</v>
      </c>
      <c r="H196">
        <v>2</v>
      </c>
      <c r="I196" t="s">
        <v>376</v>
      </c>
      <c r="J196" t="s">
        <v>377</v>
      </c>
      <c r="K196" t="s">
        <v>378</v>
      </c>
      <c r="L196">
        <v>1368</v>
      </c>
      <c r="N196">
        <v>1011</v>
      </c>
      <c r="O196" t="s">
        <v>375</v>
      </c>
      <c r="P196" t="s">
        <v>375</v>
      </c>
      <c r="Q196">
        <v>1</v>
      </c>
      <c r="X196">
        <v>0.2</v>
      </c>
      <c r="Y196">
        <v>0</v>
      </c>
      <c r="Z196">
        <v>65.709999999999994</v>
      </c>
      <c r="AA196">
        <v>11.6</v>
      </c>
      <c r="AB196">
        <v>0</v>
      </c>
      <c r="AC196">
        <v>0</v>
      </c>
      <c r="AD196">
        <v>1</v>
      </c>
      <c r="AE196">
        <v>0</v>
      </c>
      <c r="AF196" t="s">
        <v>49</v>
      </c>
      <c r="AG196">
        <v>0.27</v>
      </c>
      <c r="AH196">
        <v>2</v>
      </c>
      <c r="AI196">
        <v>39682861</v>
      </c>
      <c r="AJ196">
        <v>218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ROW(Source!A65)</f>
        <v>65</v>
      </c>
      <c r="B197">
        <v>39682862</v>
      </c>
      <c r="C197">
        <v>39682855</v>
      </c>
      <c r="D197">
        <v>36802106</v>
      </c>
      <c r="E197">
        <v>1</v>
      </c>
      <c r="F197">
        <v>1</v>
      </c>
      <c r="G197">
        <v>1</v>
      </c>
      <c r="H197">
        <v>3</v>
      </c>
      <c r="I197" t="s">
        <v>456</v>
      </c>
      <c r="J197" t="s">
        <v>457</v>
      </c>
      <c r="K197" t="s">
        <v>458</v>
      </c>
      <c r="L197">
        <v>1308</v>
      </c>
      <c r="N197">
        <v>1003</v>
      </c>
      <c r="O197" t="s">
        <v>70</v>
      </c>
      <c r="P197" t="s">
        <v>70</v>
      </c>
      <c r="Q197">
        <v>100</v>
      </c>
      <c r="X197">
        <v>2.4500000000000001E-2</v>
      </c>
      <c r="Y197">
        <v>120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2.4500000000000001E-2</v>
      </c>
      <c r="AH197">
        <v>2</v>
      </c>
      <c r="AI197">
        <v>39682862</v>
      </c>
      <c r="AJ197">
        <v>219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ROW(Source!A65)</f>
        <v>65</v>
      </c>
      <c r="B198">
        <v>39682863</v>
      </c>
      <c r="C198">
        <v>39682855</v>
      </c>
      <c r="D198">
        <v>36804944</v>
      </c>
      <c r="E198">
        <v>1</v>
      </c>
      <c r="F198">
        <v>1</v>
      </c>
      <c r="G198">
        <v>1</v>
      </c>
      <c r="H198">
        <v>3</v>
      </c>
      <c r="I198" t="s">
        <v>494</v>
      </c>
      <c r="J198" t="s">
        <v>495</v>
      </c>
      <c r="K198" t="s">
        <v>496</v>
      </c>
      <c r="L198">
        <v>1348</v>
      </c>
      <c r="N198">
        <v>1009</v>
      </c>
      <c r="O198" t="s">
        <v>122</v>
      </c>
      <c r="P198" t="s">
        <v>122</v>
      </c>
      <c r="Q198">
        <v>1000</v>
      </c>
      <c r="X198">
        <v>6.2E-4</v>
      </c>
      <c r="Y198">
        <v>12430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6.2E-4</v>
      </c>
      <c r="AH198">
        <v>2</v>
      </c>
      <c r="AI198">
        <v>39682863</v>
      </c>
      <c r="AJ198">
        <v>220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39682864</v>
      </c>
      <c r="C199">
        <v>39682855</v>
      </c>
      <c r="D199">
        <v>36829535</v>
      </c>
      <c r="E199">
        <v>1</v>
      </c>
      <c r="F199">
        <v>1</v>
      </c>
      <c r="G199">
        <v>1</v>
      </c>
      <c r="H199">
        <v>3</v>
      </c>
      <c r="I199" t="s">
        <v>465</v>
      </c>
      <c r="J199" t="s">
        <v>466</v>
      </c>
      <c r="K199" t="s">
        <v>467</v>
      </c>
      <c r="L199">
        <v>1346</v>
      </c>
      <c r="N199">
        <v>1009</v>
      </c>
      <c r="O199" t="s">
        <v>385</v>
      </c>
      <c r="P199" t="s">
        <v>385</v>
      </c>
      <c r="Q199">
        <v>1</v>
      </c>
      <c r="X199">
        <v>0.25</v>
      </c>
      <c r="Y199">
        <v>68.05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0.25</v>
      </c>
      <c r="AH199">
        <v>2</v>
      </c>
      <c r="AI199">
        <v>39682864</v>
      </c>
      <c r="AJ199">
        <v>221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39682865</v>
      </c>
      <c r="C200">
        <v>39682855</v>
      </c>
      <c r="D200">
        <v>36838354</v>
      </c>
      <c r="E200">
        <v>1</v>
      </c>
      <c r="F200">
        <v>1</v>
      </c>
      <c r="G200">
        <v>1</v>
      </c>
      <c r="H200">
        <v>3</v>
      </c>
      <c r="I200" t="s">
        <v>497</v>
      </c>
      <c r="J200" t="s">
        <v>498</v>
      </c>
      <c r="K200" t="s">
        <v>499</v>
      </c>
      <c r="L200">
        <v>1348</v>
      </c>
      <c r="N200">
        <v>1009</v>
      </c>
      <c r="O200" t="s">
        <v>122</v>
      </c>
      <c r="P200" t="s">
        <v>122</v>
      </c>
      <c r="Q200">
        <v>1000</v>
      </c>
      <c r="X200">
        <v>7.2000000000000005E-4</v>
      </c>
      <c r="Y200">
        <v>7826.9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7.2000000000000005E-4</v>
      </c>
      <c r="AH200">
        <v>2</v>
      </c>
      <c r="AI200">
        <v>39682865</v>
      </c>
      <c r="AJ200">
        <v>222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ROW(Source!A65)</f>
        <v>65</v>
      </c>
      <c r="B201">
        <v>39682866</v>
      </c>
      <c r="C201">
        <v>39682855</v>
      </c>
      <c r="D201">
        <v>36799065</v>
      </c>
      <c r="E201">
        <v>17</v>
      </c>
      <c r="F201">
        <v>1</v>
      </c>
      <c r="G201">
        <v>1</v>
      </c>
      <c r="H201">
        <v>3</v>
      </c>
      <c r="I201" t="s">
        <v>404</v>
      </c>
      <c r="J201" t="s">
        <v>3</v>
      </c>
      <c r="K201" t="s">
        <v>405</v>
      </c>
      <c r="L201">
        <v>1374</v>
      </c>
      <c r="N201">
        <v>1013</v>
      </c>
      <c r="O201" t="s">
        <v>406</v>
      </c>
      <c r="P201" t="s">
        <v>406</v>
      </c>
      <c r="Q201">
        <v>1</v>
      </c>
      <c r="X201">
        <v>3.34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3.34</v>
      </c>
      <c r="AH201">
        <v>2</v>
      </c>
      <c r="AI201">
        <v>39682866</v>
      </c>
      <c r="AJ201">
        <v>223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ROW(Source!A67)</f>
        <v>67</v>
      </c>
      <c r="B202">
        <v>39682871</v>
      </c>
      <c r="C202">
        <v>39682870</v>
      </c>
      <c r="D202">
        <v>37064878</v>
      </c>
      <c r="E202">
        <v>1</v>
      </c>
      <c r="F202">
        <v>1</v>
      </c>
      <c r="G202">
        <v>1</v>
      </c>
      <c r="H202">
        <v>1</v>
      </c>
      <c r="I202" t="s">
        <v>468</v>
      </c>
      <c r="J202" t="s">
        <v>3</v>
      </c>
      <c r="K202" t="s">
        <v>469</v>
      </c>
      <c r="L202">
        <v>1191</v>
      </c>
      <c r="N202">
        <v>1013</v>
      </c>
      <c r="O202" t="s">
        <v>369</v>
      </c>
      <c r="P202" t="s">
        <v>369</v>
      </c>
      <c r="Q202">
        <v>1</v>
      </c>
      <c r="X202">
        <v>6.29</v>
      </c>
      <c r="Y202">
        <v>0</v>
      </c>
      <c r="Z202">
        <v>0</v>
      </c>
      <c r="AA202">
        <v>0</v>
      </c>
      <c r="AB202">
        <v>9.4</v>
      </c>
      <c r="AC202">
        <v>0</v>
      </c>
      <c r="AD202">
        <v>1</v>
      </c>
      <c r="AE202">
        <v>1</v>
      </c>
      <c r="AF202" t="s">
        <v>49</v>
      </c>
      <c r="AG202">
        <v>8.4915000000000003</v>
      </c>
      <c r="AH202">
        <v>2</v>
      </c>
      <c r="AI202">
        <v>39682871</v>
      </c>
      <c r="AJ202">
        <v>225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ROW(Source!A67)</f>
        <v>67</v>
      </c>
      <c r="B203">
        <v>39682872</v>
      </c>
      <c r="C203">
        <v>39682870</v>
      </c>
      <c r="D203">
        <v>37064876</v>
      </c>
      <c r="E203">
        <v>1</v>
      </c>
      <c r="F203">
        <v>1</v>
      </c>
      <c r="G203">
        <v>1</v>
      </c>
      <c r="H203">
        <v>1</v>
      </c>
      <c r="I203" t="s">
        <v>370</v>
      </c>
      <c r="J203" t="s">
        <v>3</v>
      </c>
      <c r="K203" t="s">
        <v>371</v>
      </c>
      <c r="L203">
        <v>1191</v>
      </c>
      <c r="N203">
        <v>1013</v>
      </c>
      <c r="O203" t="s">
        <v>369</v>
      </c>
      <c r="P203" t="s">
        <v>369</v>
      </c>
      <c r="Q203">
        <v>1</v>
      </c>
      <c r="X203">
        <v>0.06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F203" t="s">
        <v>49</v>
      </c>
      <c r="AG203">
        <v>8.1000000000000003E-2</v>
      </c>
      <c r="AH203">
        <v>2</v>
      </c>
      <c r="AI203">
        <v>39682872</v>
      </c>
      <c r="AJ203">
        <v>226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ROW(Source!A67)</f>
        <v>67</v>
      </c>
      <c r="B204">
        <v>39682873</v>
      </c>
      <c r="C204">
        <v>39682870</v>
      </c>
      <c r="D204">
        <v>36882159</v>
      </c>
      <c r="E204">
        <v>1</v>
      </c>
      <c r="F204">
        <v>1</v>
      </c>
      <c r="G204">
        <v>1</v>
      </c>
      <c r="H204">
        <v>2</v>
      </c>
      <c r="I204" t="s">
        <v>372</v>
      </c>
      <c r="J204" t="s">
        <v>373</v>
      </c>
      <c r="K204" t="s">
        <v>374</v>
      </c>
      <c r="L204">
        <v>1368</v>
      </c>
      <c r="N204">
        <v>1011</v>
      </c>
      <c r="O204" t="s">
        <v>375</v>
      </c>
      <c r="P204" t="s">
        <v>375</v>
      </c>
      <c r="Q204">
        <v>1</v>
      </c>
      <c r="X204">
        <v>0.03</v>
      </c>
      <c r="Y204">
        <v>0</v>
      </c>
      <c r="Z204">
        <v>111.99</v>
      </c>
      <c r="AA204">
        <v>13.5</v>
      </c>
      <c r="AB204">
        <v>0</v>
      </c>
      <c r="AC204">
        <v>0</v>
      </c>
      <c r="AD204">
        <v>1</v>
      </c>
      <c r="AE204">
        <v>0</v>
      </c>
      <c r="AF204" t="s">
        <v>49</v>
      </c>
      <c r="AG204">
        <v>4.0500000000000001E-2</v>
      </c>
      <c r="AH204">
        <v>2</v>
      </c>
      <c r="AI204">
        <v>39682873</v>
      </c>
      <c r="AJ204">
        <v>227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ROW(Source!A67)</f>
        <v>67</v>
      </c>
      <c r="B205">
        <v>39682874</v>
      </c>
      <c r="C205">
        <v>39682870</v>
      </c>
      <c r="D205">
        <v>36883554</v>
      </c>
      <c r="E205">
        <v>1</v>
      </c>
      <c r="F205">
        <v>1</v>
      </c>
      <c r="G205">
        <v>1</v>
      </c>
      <c r="H205">
        <v>2</v>
      </c>
      <c r="I205" t="s">
        <v>376</v>
      </c>
      <c r="J205" t="s">
        <v>377</v>
      </c>
      <c r="K205" t="s">
        <v>378</v>
      </c>
      <c r="L205">
        <v>1368</v>
      </c>
      <c r="N205">
        <v>1011</v>
      </c>
      <c r="O205" t="s">
        <v>375</v>
      </c>
      <c r="P205" t="s">
        <v>375</v>
      </c>
      <c r="Q205">
        <v>1</v>
      </c>
      <c r="X205">
        <v>0.03</v>
      </c>
      <c r="Y205">
        <v>0</v>
      </c>
      <c r="Z205">
        <v>65.709999999999994</v>
      </c>
      <c r="AA205">
        <v>11.6</v>
      </c>
      <c r="AB205">
        <v>0</v>
      </c>
      <c r="AC205">
        <v>0</v>
      </c>
      <c r="AD205">
        <v>1</v>
      </c>
      <c r="AE205">
        <v>0</v>
      </c>
      <c r="AF205" t="s">
        <v>49</v>
      </c>
      <c r="AG205">
        <v>4.0500000000000001E-2</v>
      </c>
      <c r="AH205">
        <v>2</v>
      </c>
      <c r="AI205">
        <v>39682874</v>
      </c>
      <c r="AJ205">
        <v>228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ROW(Source!A67)</f>
        <v>67</v>
      </c>
      <c r="B206">
        <v>39682875</v>
      </c>
      <c r="C206">
        <v>39682870</v>
      </c>
      <c r="D206">
        <v>36802094</v>
      </c>
      <c r="E206">
        <v>1</v>
      </c>
      <c r="F206">
        <v>1</v>
      </c>
      <c r="G206">
        <v>1</v>
      </c>
      <c r="H206">
        <v>3</v>
      </c>
      <c r="I206" t="s">
        <v>389</v>
      </c>
      <c r="J206" t="s">
        <v>390</v>
      </c>
      <c r="K206" t="s">
        <v>391</v>
      </c>
      <c r="L206">
        <v>1346</v>
      </c>
      <c r="N206">
        <v>1009</v>
      </c>
      <c r="O206" t="s">
        <v>385</v>
      </c>
      <c r="P206" t="s">
        <v>385</v>
      </c>
      <c r="Q206">
        <v>1</v>
      </c>
      <c r="X206">
        <v>0.32</v>
      </c>
      <c r="Y206">
        <v>30.4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0.32</v>
      </c>
      <c r="AH206">
        <v>2</v>
      </c>
      <c r="AI206">
        <v>39682875</v>
      </c>
      <c r="AJ206">
        <v>229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ROW(Source!A67)</f>
        <v>67</v>
      </c>
      <c r="B207">
        <v>39682876</v>
      </c>
      <c r="C207">
        <v>39682870</v>
      </c>
      <c r="D207">
        <v>36802373</v>
      </c>
      <c r="E207">
        <v>1</v>
      </c>
      <c r="F207">
        <v>1</v>
      </c>
      <c r="G207">
        <v>1</v>
      </c>
      <c r="H207">
        <v>3</v>
      </c>
      <c r="I207" t="s">
        <v>500</v>
      </c>
      <c r="J207" t="s">
        <v>501</v>
      </c>
      <c r="K207" t="s">
        <v>502</v>
      </c>
      <c r="L207">
        <v>1348</v>
      </c>
      <c r="N207">
        <v>1009</v>
      </c>
      <c r="O207" t="s">
        <v>122</v>
      </c>
      <c r="P207" t="s">
        <v>122</v>
      </c>
      <c r="Q207">
        <v>1000</v>
      </c>
      <c r="X207">
        <v>1.0499999999999999E-3</v>
      </c>
      <c r="Y207">
        <v>1820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1.0499999999999999E-3</v>
      </c>
      <c r="AH207">
        <v>2</v>
      </c>
      <c r="AI207">
        <v>39682876</v>
      </c>
      <c r="AJ207">
        <v>230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ROW(Source!A67)</f>
        <v>67</v>
      </c>
      <c r="B208">
        <v>39682877</v>
      </c>
      <c r="C208">
        <v>39682870</v>
      </c>
      <c r="D208">
        <v>36838317</v>
      </c>
      <c r="E208">
        <v>1</v>
      </c>
      <c r="F208">
        <v>1</v>
      </c>
      <c r="G208">
        <v>1</v>
      </c>
      <c r="H208">
        <v>3</v>
      </c>
      <c r="I208" t="s">
        <v>398</v>
      </c>
      <c r="J208" t="s">
        <v>399</v>
      </c>
      <c r="K208" t="s">
        <v>400</v>
      </c>
      <c r="L208">
        <v>1346</v>
      </c>
      <c r="N208">
        <v>1009</v>
      </c>
      <c r="O208" t="s">
        <v>385</v>
      </c>
      <c r="P208" t="s">
        <v>385</v>
      </c>
      <c r="Q208">
        <v>1</v>
      </c>
      <c r="X208">
        <v>0.02</v>
      </c>
      <c r="Y208">
        <v>28.6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0.02</v>
      </c>
      <c r="AH208">
        <v>2</v>
      </c>
      <c r="AI208">
        <v>39682877</v>
      </c>
      <c r="AJ208">
        <v>231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ROW(Source!A67)</f>
        <v>67</v>
      </c>
      <c r="B209">
        <v>39682878</v>
      </c>
      <c r="C209">
        <v>39682870</v>
      </c>
      <c r="D209">
        <v>36852011</v>
      </c>
      <c r="E209">
        <v>1</v>
      </c>
      <c r="F209">
        <v>1</v>
      </c>
      <c r="G209">
        <v>1</v>
      </c>
      <c r="H209">
        <v>3</v>
      </c>
      <c r="I209" t="s">
        <v>503</v>
      </c>
      <c r="J209" t="s">
        <v>504</v>
      </c>
      <c r="K209" t="s">
        <v>505</v>
      </c>
      <c r="L209">
        <v>1355</v>
      </c>
      <c r="N209">
        <v>1010</v>
      </c>
      <c r="O209" t="s">
        <v>85</v>
      </c>
      <c r="P209" t="s">
        <v>85</v>
      </c>
      <c r="Q209">
        <v>100</v>
      </c>
      <c r="X209">
        <v>0.05</v>
      </c>
      <c r="Y209">
        <v>143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0.05</v>
      </c>
      <c r="AH209">
        <v>2</v>
      </c>
      <c r="AI209">
        <v>39682878</v>
      </c>
      <c r="AJ209">
        <v>232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ROW(Source!A67)</f>
        <v>67</v>
      </c>
      <c r="B210">
        <v>39682879</v>
      </c>
      <c r="C210">
        <v>39682870</v>
      </c>
      <c r="D210">
        <v>36852061</v>
      </c>
      <c r="E210">
        <v>1</v>
      </c>
      <c r="F210">
        <v>1</v>
      </c>
      <c r="G210">
        <v>1</v>
      </c>
      <c r="H210">
        <v>3</v>
      </c>
      <c r="I210" t="s">
        <v>506</v>
      </c>
      <c r="J210" t="s">
        <v>507</v>
      </c>
      <c r="K210" t="s">
        <v>508</v>
      </c>
      <c r="L210">
        <v>1356</v>
      </c>
      <c r="N210">
        <v>1010</v>
      </c>
      <c r="O210" t="s">
        <v>509</v>
      </c>
      <c r="P210" t="s">
        <v>509</v>
      </c>
      <c r="Q210">
        <v>1000</v>
      </c>
      <c r="X210">
        <v>1.2200000000000001E-2</v>
      </c>
      <c r="Y210">
        <v>176.21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1.2200000000000001E-2</v>
      </c>
      <c r="AH210">
        <v>2</v>
      </c>
      <c r="AI210">
        <v>39682879</v>
      </c>
      <c r="AJ210">
        <v>233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ROW(Source!A67)</f>
        <v>67</v>
      </c>
      <c r="B211">
        <v>39682880</v>
      </c>
      <c r="C211">
        <v>39682870</v>
      </c>
      <c r="D211">
        <v>36799065</v>
      </c>
      <c r="E211">
        <v>17</v>
      </c>
      <c r="F211">
        <v>1</v>
      </c>
      <c r="G211">
        <v>1</v>
      </c>
      <c r="H211">
        <v>3</v>
      </c>
      <c r="I211" t="s">
        <v>404</v>
      </c>
      <c r="J211" t="s">
        <v>3</v>
      </c>
      <c r="K211" t="s">
        <v>405</v>
      </c>
      <c r="L211">
        <v>1374</v>
      </c>
      <c r="N211">
        <v>1013</v>
      </c>
      <c r="O211" t="s">
        <v>406</v>
      </c>
      <c r="P211" t="s">
        <v>406</v>
      </c>
      <c r="Q211">
        <v>1</v>
      </c>
      <c r="X211">
        <v>1.18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1.18</v>
      </c>
      <c r="AH211">
        <v>2</v>
      </c>
      <c r="AI211">
        <v>39682880</v>
      </c>
      <c r="AJ211">
        <v>234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ROW(Source!A69)</f>
        <v>69</v>
      </c>
      <c r="B212">
        <v>39682884</v>
      </c>
      <c r="C212">
        <v>39682883</v>
      </c>
      <c r="D212">
        <v>37064878</v>
      </c>
      <c r="E212">
        <v>1</v>
      </c>
      <c r="F212">
        <v>1</v>
      </c>
      <c r="G212">
        <v>1</v>
      </c>
      <c r="H212">
        <v>1</v>
      </c>
      <c r="I212" t="s">
        <v>468</v>
      </c>
      <c r="J212" t="s">
        <v>3</v>
      </c>
      <c r="K212" t="s">
        <v>469</v>
      </c>
      <c r="L212">
        <v>1191</v>
      </c>
      <c r="N212">
        <v>1013</v>
      </c>
      <c r="O212" t="s">
        <v>369</v>
      </c>
      <c r="P212" t="s">
        <v>369</v>
      </c>
      <c r="Q212">
        <v>1</v>
      </c>
      <c r="X212">
        <v>32.159999999999997</v>
      </c>
      <c r="Y212">
        <v>0</v>
      </c>
      <c r="Z212">
        <v>0</v>
      </c>
      <c r="AA212">
        <v>0</v>
      </c>
      <c r="AB212">
        <v>9.4</v>
      </c>
      <c r="AC212">
        <v>0</v>
      </c>
      <c r="AD212">
        <v>1</v>
      </c>
      <c r="AE212">
        <v>1</v>
      </c>
      <c r="AF212" t="s">
        <v>3</v>
      </c>
      <c r="AG212">
        <v>32.159999999999997</v>
      </c>
      <c r="AH212">
        <v>2</v>
      </c>
      <c r="AI212">
        <v>39682884</v>
      </c>
      <c r="AJ212">
        <v>236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ROW(Source!A69)</f>
        <v>69</v>
      </c>
      <c r="B213">
        <v>39682885</v>
      </c>
      <c r="C213">
        <v>39682883</v>
      </c>
      <c r="D213">
        <v>37064876</v>
      </c>
      <c r="E213">
        <v>1</v>
      </c>
      <c r="F213">
        <v>1</v>
      </c>
      <c r="G213">
        <v>1</v>
      </c>
      <c r="H213">
        <v>1</v>
      </c>
      <c r="I213" t="s">
        <v>370</v>
      </c>
      <c r="J213" t="s">
        <v>3</v>
      </c>
      <c r="K213" t="s">
        <v>371</v>
      </c>
      <c r="L213">
        <v>1191</v>
      </c>
      <c r="N213">
        <v>1013</v>
      </c>
      <c r="O213" t="s">
        <v>369</v>
      </c>
      <c r="P213" t="s">
        <v>369</v>
      </c>
      <c r="Q213">
        <v>1</v>
      </c>
      <c r="X213">
        <v>0.06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2</v>
      </c>
      <c r="AF213" t="s">
        <v>3</v>
      </c>
      <c r="AG213">
        <v>0.06</v>
      </c>
      <c r="AH213">
        <v>2</v>
      </c>
      <c r="AI213">
        <v>39682885</v>
      </c>
      <c r="AJ213">
        <v>237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ROW(Source!A69)</f>
        <v>69</v>
      </c>
      <c r="B214">
        <v>39682886</v>
      </c>
      <c r="C214">
        <v>39682883</v>
      </c>
      <c r="D214">
        <v>36882159</v>
      </c>
      <c r="E214">
        <v>1</v>
      </c>
      <c r="F214">
        <v>1</v>
      </c>
      <c r="G214">
        <v>1</v>
      </c>
      <c r="H214">
        <v>2</v>
      </c>
      <c r="I214" t="s">
        <v>372</v>
      </c>
      <c r="J214" t="s">
        <v>373</v>
      </c>
      <c r="K214" t="s">
        <v>374</v>
      </c>
      <c r="L214">
        <v>1368</v>
      </c>
      <c r="N214">
        <v>1011</v>
      </c>
      <c r="O214" t="s">
        <v>375</v>
      </c>
      <c r="P214" t="s">
        <v>375</v>
      </c>
      <c r="Q214">
        <v>1</v>
      </c>
      <c r="X214">
        <v>0.03</v>
      </c>
      <c r="Y214">
        <v>0</v>
      </c>
      <c r="Z214">
        <v>111.99</v>
      </c>
      <c r="AA214">
        <v>13.5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0.03</v>
      </c>
      <c r="AH214">
        <v>2</v>
      </c>
      <c r="AI214">
        <v>39682886</v>
      </c>
      <c r="AJ214">
        <v>238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ROW(Source!A69)</f>
        <v>69</v>
      </c>
      <c r="B215">
        <v>39682887</v>
      </c>
      <c r="C215">
        <v>39682883</v>
      </c>
      <c r="D215">
        <v>36883554</v>
      </c>
      <c r="E215">
        <v>1</v>
      </c>
      <c r="F215">
        <v>1</v>
      </c>
      <c r="G215">
        <v>1</v>
      </c>
      <c r="H215">
        <v>2</v>
      </c>
      <c r="I215" t="s">
        <v>376</v>
      </c>
      <c r="J215" t="s">
        <v>377</v>
      </c>
      <c r="K215" t="s">
        <v>378</v>
      </c>
      <c r="L215">
        <v>1368</v>
      </c>
      <c r="N215">
        <v>1011</v>
      </c>
      <c r="O215" t="s">
        <v>375</v>
      </c>
      <c r="P215" t="s">
        <v>375</v>
      </c>
      <c r="Q215">
        <v>1</v>
      </c>
      <c r="X215">
        <v>0.03</v>
      </c>
      <c r="Y215">
        <v>0</v>
      </c>
      <c r="Z215">
        <v>65.709999999999994</v>
      </c>
      <c r="AA215">
        <v>11.6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0.03</v>
      </c>
      <c r="AH215">
        <v>2</v>
      </c>
      <c r="AI215">
        <v>39682887</v>
      </c>
      <c r="AJ215">
        <v>239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ROW(Source!A69)</f>
        <v>69</v>
      </c>
      <c r="B216">
        <v>39682888</v>
      </c>
      <c r="C216">
        <v>39682883</v>
      </c>
      <c r="D216">
        <v>36804580</v>
      </c>
      <c r="E216">
        <v>1</v>
      </c>
      <c r="F216">
        <v>1</v>
      </c>
      <c r="G216">
        <v>1</v>
      </c>
      <c r="H216">
        <v>3</v>
      </c>
      <c r="I216" t="s">
        <v>413</v>
      </c>
      <c r="J216" t="s">
        <v>414</v>
      </c>
      <c r="K216" t="s">
        <v>415</v>
      </c>
      <c r="L216">
        <v>1355</v>
      </c>
      <c r="N216">
        <v>1010</v>
      </c>
      <c r="O216" t="s">
        <v>85</v>
      </c>
      <c r="P216" t="s">
        <v>85</v>
      </c>
      <c r="Q216">
        <v>100</v>
      </c>
      <c r="X216">
        <v>2.04</v>
      </c>
      <c r="Y216">
        <v>86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2.04</v>
      </c>
      <c r="AH216">
        <v>2</v>
      </c>
      <c r="AI216">
        <v>39682888</v>
      </c>
      <c r="AJ216">
        <v>240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ROW(Source!A69)</f>
        <v>69</v>
      </c>
      <c r="B217">
        <v>39682889</v>
      </c>
      <c r="C217">
        <v>39682883</v>
      </c>
      <c r="D217">
        <v>36804890</v>
      </c>
      <c r="E217">
        <v>1</v>
      </c>
      <c r="F217">
        <v>1</v>
      </c>
      <c r="G217">
        <v>1</v>
      </c>
      <c r="H217">
        <v>3</v>
      </c>
      <c r="I217" t="s">
        <v>510</v>
      </c>
      <c r="J217" t="s">
        <v>511</v>
      </c>
      <c r="K217" t="s">
        <v>512</v>
      </c>
      <c r="L217">
        <v>1355</v>
      </c>
      <c r="N217">
        <v>1010</v>
      </c>
      <c r="O217" t="s">
        <v>85</v>
      </c>
      <c r="P217" t="s">
        <v>85</v>
      </c>
      <c r="Q217">
        <v>100</v>
      </c>
      <c r="X217">
        <v>2.04</v>
      </c>
      <c r="Y217">
        <v>2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2.04</v>
      </c>
      <c r="AH217">
        <v>2</v>
      </c>
      <c r="AI217">
        <v>39682889</v>
      </c>
      <c r="AJ217">
        <v>241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ROW(Source!A69)</f>
        <v>69</v>
      </c>
      <c r="B218">
        <v>39682890</v>
      </c>
      <c r="C218">
        <v>39682883</v>
      </c>
      <c r="D218">
        <v>36799065</v>
      </c>
      <c r="E218">
        <v>17</v>
      </c>
      <c r="F218">
        <v>1</v>
      </c>
      <c r="G218">
        <v>1</v>
      </c>
      <c r="H218">
        <v>3</v>
      </c>
      <c r="I218" t="s">
        <v>404</v>
      </c>
      <c r="J218" t="s">
        <v>3</v>
      </c>
      <c r="K218" t="s">
        <v>405</v>
      </c>
      <c r="L218">
        <v>1374</v>
      </c>
      <c r="N218">
        <v>1013</v>
      </c>
      <c r="O218" t="s">
        <v>406</v>
      </c>
      <c r="P218" t="s">
        <v>406</v>
      </c>
      <c r="Q218">
        <v>1</v>
      </c>
      <c r="X218">
        <v>6.05</v>
      </c>
      <c r="Y218">
        <v>1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6.05</v>
      </c>
      <c r="AH218">
        <v>2</v>
      </c>
      <c r="AI218">
        <v>39682890</v>
      </c>
      <c r="AJ218">
        <v>242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ROW(Source!A72)</f>
        <v>72</v>
      </c>
      <c r="B219">
        <v>39682900</v>
      </c>
      <c r="C219">
        <v>39682899</v>
      </c>
      <c r="D219">
        <v>37518963</v>
      </c>
      <c r="E219">
        <v>1</v>
      </c>
      <c r="F219">
        <v>1</v>
      </c>
      <c r="G219">
        <v>1</v>
      </c>
      <c r="H219">
        <v>1</v>
      </c>
      <c r="I219" t="s">
        <v>513</v>
      </c>
      <c r="J219" t="s">
        <v>3</v>
      </c>
      <c r="K219" t="s">
        <v>514</v>
      </c>
      <c r="L219">
        <v>1191</v>
      </c>
      <c r="N219">
        <v>1013</v>
      </c>
      <c r="O219" t="s">
        <v>369</v>
      </c>
      <c r="P219" t="s">
        <v>369</v>
      </c>
      <c r="Q219">
        <v>1</v>
      </c>
      <c r="X219">
        <v>1.8</v>
      </c>
      <c r="Y219">
        <v>0</v>
      </c>
      <c r="Z219">
        <v>0</v>
      </c>
      <c r="AA219">
        <v>0</v>
      </c>
      <c r="AB219">
        <v>9.6199999999999992</v>
      </c>
      <c r="AC219">
        <v>0</v>
      </c>
      <c r="AD219">
        <v>1</v>
      </c>
      <c r="AE219">
        <v>1</v>
      </c>
      <c r="AF219" t="s">
        <v>3</v>
      </c>
      <c r="AG219">
        <v>1.8</v>
      </c>
      <c r="AH219">
        <v>2</v>
      </c>
      <c r="AI219">
        <v>39682900</v>
      </c>
      <c r="AJ219">
        <v>245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ROW(Source!A72)</f>
        <v>72</v>
      </c>
      <c r="B220">
        <v>39682901</v>
      </c>
      <c r="C220">
        <v>39682899</v>
      </c>
      <c r="D220">
        <v>37518712</v>
      </c>
      <c r="E220">
        <v>1</v>
      </c>
      <c r="F220">
        <v>1</v>
      </c>
      <c r="G220">
        <v>1</v>
      </c>
      <c r="H220">
        <v>1</v>
      </c>
      <c r="I220" t="s">
        <v>515</v>
      </c>
      <c r="J220" t="s">
        <v>3</v>
      </c>
      <c r="K220" t="s">
        <v>516</v>
      </c>
      <c r="L220">
        <v>1191</v>
      </c>
      <c r="N220">
        <v>1013</v>
      </c>
      <c r="O220" t="s">
        <v>369</v>
      </c>
      <c r="P220" t="s">
        <v>369</v>
      </c>
      <c r="Q220">
        <v>1</v>
      </c>
      <c r="X220">
        <v>1.8</v>
      </c>
      <c r="Y220">
        <v>0</v>
      </c>
      <c r="Z220">
        <v>0</v>
      </c>
      <c r="AA220">
        <v>0</v>
      </c>
      <c r="AB220">
        <v>9.17</v>
      </c>
      <c r="AC220">
        <v>0</v>
      </c>
      <c r="AD220">
        <v>1</v>
      </c>
      <c r="AE220">
        <v>1</v>
      </c>
      <c r="AF220" t="s">
        <v>3</v>
      </c>
      <c r="AG220">
        <v>1.8</v>
      </c>
      <c r="AH220">
        <v>2</v>
      </c>
      <c r="AI220">
        <v>39682901</v>
      </c>
      <c r="AJ220">
        <v>246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ROW(Source!A73)</f>
        <v>73</v>
      </c>
      <c r="B221">
        <v>39682908</v>
      </c>
      <c r="C221">
        <v>39682903</v>
      </c>
      <c r="D221">
        <v>37518963</v>
      </c>
      <c r="E221">
        <v>1</v>
      </c>
      <c r="F221">
        <v>1</v>
      </c>
      <c r="G221">
        <v>1</v>
      </c>
      <c r="H221">
        <v>1</v>
      </c>
      <c r="I221" t="s">
        <v>513</v>
      </c>
      <c r="J221" t="s">
        <v>3</v>
      </c>
      <c r="K221" t="s">
        <v>514</v>
      </c>
      <c r="L221">
        <v>1191</v>
      </c>
      <c r="N221">
        <v>1013</v>
      </c>
      <c r="O221" t="s">
        <v>369</v>
      </c>
      <c r="P221" t="s">
        <v>369</v>
      </c>
      <c r="Q221">
        <v>1</v>
      </c>
      <c r="X221">
        <v>0.68</v>
      </c>
      <c r="Y221">
        <v>0</v>
      </c>
      <c r="Z221">
        <v>0</v>
      </c>
      <c r="AA221">
        <v>0</v>
      </c>
      <c r="AB221">
        <v>9.6199999999999992</v>
      </c>
      <c r="AC221">
        <v>0</v>
      </c>
      <c r="AD221">
        <v>1</v>
      </c>
      <c r="AE221">
        <v>1</v>
      </c>
      <c r="AF221" t="s">
        <v>3</v>
      </c>
      <c r="AG221">
        <v>0.68</v>
      </c>
      <c r="AH221">
        <v>2</v>
      </c>
      <c r="AI221">
        <v>39682908</v>
      </c>
      <c r="AJ221">
        <v>247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ROW(Source!A73)</f>
        <v>73</v>
      </c>
      <c r="B222">
        <v>39682909</v>
      </c>
      <c r="C222">
        <v>39682903</v>
      </c>
      <c r="D222">
        <v>37518712</v>
      </c>
      <c r="E222">
        <v>1</v>
      </c>
      <c r="F222">
        <v>1</v>
      </c>
      <c r="G222">
        <v>1</v>
      </c>
      <c r="H222">
        <v>1</v>
      </c>
      <c r="I222" t="s">
        <v>515</v>
      </c>
      <c r="J222" t="s">
        <v>3</v>
      </c>
      <c r="K222" t="s">
        <v>516</v>
      </c>
      <c r="L222">
        <v>1191</v>
      </c>
      <c r="N222">
        <v>1013</v>
      </c>
      <c r="O222" t="s">
        <v>369</v>
      </c>
      <c r="P222" t="s">
        <v>369</v>
      </c>
      <c r="Q222">
        <v>1</v>
      </c>
      <c r="X222">
        <v>0.68</v>
      </c>
      <c r="Y222">
        <v>0</v>
      </c>
      <c r="Z222">
        <v>0</v>
      </c>
      <c r="AA222">
        <v>0</v>
      </c>
      <c r="AB222">
        <v>9.17</v>
      </c>
      <c r="AC222">
        <v>0</v>
      </c>
      <c r="AD222">
        <v>1</v>
      </c>
      <c r="AE222">
        <v>1</v>
      </c>
      <c r="AF222" t="s">
        <v>3</v>
      </c>
      <c r="AG222">
        <v>0.68</v>
      </c>
      <c r="AH222">
        <v>2</v>
      </c>
      <c r="AI222">
        <v>39682909</v>
      </c>
      <c r="AJ222">
        <v>248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ROW(Source!A74)</f>
        <v>74</v>
      </c>
      <c r="B223">
        <v>39682915</v>
      </c>
      <c r="C223">
        <v>39682910</v>
      </c>
      <c r="D223">
        <v>37519679</v>
      </c>
      <c r="E223">
        <v>1</v>
      </c>
      <c r="F223">
        <v>1</v>
      </c>
      <c r="G223">
        <v>1</v>
      </c>
      <c r="H223">
        <v>1</v>
      </c>
      <c r="I223" t="s">
        <v>517</v>
      </c>
      <c r="J223" t="s">
        <v>3</v>
      </c>
      <c r="K223" t="s">
        <v>518</v>
      </c>
      <c r="L223">
        <v>1191</v>
      </c>
      <c r="N223">
        <v>1013</v>
      </c>
      <c r="O223" t="s">
        <v>369</v>
      </c>
      <c r="P223" t="s">
        <v>369</v>
      </c>
      <c r="Q223">
        <v>1</v>
      </c>
      <c r="X223">
        <v>0.61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3</v>
      </c>
      <c r="AG223">
        <v>0.61</v>
      </c>
      <c r="AH223">
        <v>2</v>
      </c>
      <c r="AI223">
        <v>39682915</v>
      </c>
      <c r="AJ223">
        <v>249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ROW(Source!A74)</f>
        <v>74</v>
      </c>
      <c r="B224">
        <v>39682916</v>
      </c>
      <c r="C224">
        <v>39682910</v>
      </c>
      <c r="D224">
        <v>37518716</v>
      </c>
      <c r="E224">
        <v>1</v>
      </c>
      <c r="F224">
        <v>1</v>
      </c>
      <c r="G224">
        <v>1</v>
      </c>
      <c r="H224">
        <v>1</v>
      </c>
      <c r="I224" t="s">
        <v>519</v>
      </c>
      <c r="J224" t="s">
        <v>3</v>
      </c>
      <c r="K224" t="s">
        <v>520</v>
      </c>
      <c r="L224">
        <v>1191</v>
      </c>
      <c r="N224">
        <v>1013</v>
      </c>
      <c r="O224" t="s">
        <v>369</v>
      </c>
      <c r="P224" t="s">
        <v>369</v>
      </c>
      <c r="Q224">
        <v>1</v>
      </c>
      <c r="X224">
        <v>0.61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3</v>
      </c>
      <c r="AG224">
        <v>0.61</v>
      </c>
      <c r="AH224">
        <v>2</v>
      </c>
      <c r="AI224">
        <v>39682916</v>
      </c>
      <c r="AJ224">
        <v>250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ROW(Source!A75)</f>
        <v>75</v>
      </c>
      <c r="B225">
        <v>39682922</v>
      </c>
      <c r="C225">
        <v>39682917</v>
      </c>
      <c r="D225">
        <v>37519679</v>
      </c>
      <c r="E225">
        <v>1</v>
      </c>
      <c r="F225">
        <v>1</v>
      </c>
      <c r="G225">
        <v>1</v>
      </c>
      <c r="H225">
        <v>1</v>
      </c>
      <c r="I225" t="s">
        <v>517</v>
      </c>
      <c r="J225" t="s">
        <v>3</v>
      </c>
      <c r="K225" t="s">
        <v>518</v>
      </c>
      <c r="L225">
        <v>1191</v>
      </c>
      <c r="N225">
        <v>1013</v>
      </c>
      <c r="O225" t="s">
        <v>369</v>
      </c>
      <c r="P225" t="s">
        <v>369</v>
      </c>
      <c r="Q225">
        <v>1</v>
      </c>
      <c r="X225">
        <v>6.48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3</v>
      </c>
      <c r="AG225">
        <v>6.48</v>
      </c>
      <c r="AH225">
        <v>2</v>
      </c>
      <c r="AI225">
        <v>39682922</v>
      </c>
      <c r="AJ225">
        <v>251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ROW(Source!A75)</f>
        <v>75</v>
      </c>
      <c r="B226">
        <v>39682923</v>
      </c>
      <c r="C226">
        <v>39682917</v>
      </c>
      <c r="D226">
        <v>37518716</v>
      </c>
      <c r="E226">
        <v>1</v>
      </c>
      <c r="F226">
        <v>1</v>
      </c>
      <c r="G226">
        <v>1</v>
      </c>
      <c r="H226">
        <v>1</v>
      </c>
      <c r="I226" t="s">
        <v>519</v>
      </c>
      <c r="J226" t="s">
        <v>3</v>
      </c>
      <c r="K226" t="s">
        <v>520</v>
      </c>
      <c r="L226">
        <v>1191</v>
      </c>
      <c r="N226">
        <v>1013</v>
      </c>
      <c r="O226" t="s">
        <v>369</v>
      </c>
      <c r="P226" t="s">
        <v>369</v>
      </c>
      <c r="Q226">
        <v>1</v>
      </c>
      <c r="X226">
        <v>6.48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3</v>
      </c>
      <c r="AG226">
        <v>6.48</v>
      </c>
      <c r="AH226">
        <v>2</v>
      </c>
      <c r="AI226">
        <v>39682923</v>
      </c>
      <c r="AJ226">
        <v>252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ROW(Source!A76)</f>
        <v>76</v>
      </c>
      <c r="B227">
        <v>39682929</v>
      </c>
      <c r="C227">
        <v>39682924</v>
      </c>
      <c r="D227">
        <v>37519679</v>
      </c>
      <c r="E227">
        <v>1</v>
      </c>
      <c r="F227">
        <v>1</v>
      </c>
      <c r="G227">
        <v>1</v>
      </c>
      <c r="H227">
        <v>1</v>
      </c>
      <c r="I227" t="s">
        <v>517</v>
      </c>
      <c r="J227" t="s">
        <v>3</v>
      </c>
      <c r="K227" t="s">
        <v>518</v>
      </c>
      <c r="L227">
        <v>1191</v>
      </c>
      <c r="N227">
        <v>1013</v>
      </c>
      <c r="O227" t="s">
        <v>369</v>
      </c>
      <c r="P227" t="s">
        <v>369</v>
      </c>
      <c r="Q227">
        <v>1</v>
      </c>
      <c r="X227">
        <v>0.16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3</v>
      </c>
      <c r="AG227">
        <v>0.16</v>
      </c>
      <c r="AH227">
        <v>2</v>
      </c>
      <c r="AI227">
        <v>39682929</v>
      </c>
      <c r="AJ227">
        <v>253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ROW(Source!A76)</f>
        <v>76</v>
      </c>
      <c r="B228">
        <v>39682930</v>
      </c>
      <c r="C228">
        <v>39682924</v>
      </c>
      <c r="D228">
        <v>37518716</v>
      </c>
      <c r="E228">
        <v>1</v>
      </c>
      <c r="F228">
        <v>1</v>
      </c>
      <c r="G228">
        <v>1</v>
      </c>
      <c r="H228">
        <v>1</v>
      </c>
      <c r="I228" t="s">
        <v>519</v>
      </c>
      <c r="J228" t="s">
        <v>3</v>
      </c>
      <c r="K228" t="s">
        <v>520</v>
      </c>
      <c r="L228">
        <v>1191</v>
      </c>
      <c r="N228">
        <v>1013</v>
      </c>
      <c r="O228" t="s">
        <v>369</v>
      </c>
      <c r="P228" t="s">
        <v>369</v>
      </c>
      <c r="Q228">
        <v>1</v>
      </c>
      <c r="X228">
        <v>0.16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3</v>
      </c>
      <c r="AG228">
        <v>0.16</v>
      </c>
      <c r="AH228">
        <v>2</v>
      </c>
      <c r="AI228">
        <v>39682930</v>
      </c>
      <c r="AJ228">
        <v>254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по ФЕР</vt:lpstr>
      <vt:lpstr>Source</vt:lpstr>
      <vt:lpstr>SourceObSm</vt:lpstr>
      <vt:lpstr>SmtRes</vt:lpstr>
      <vt:lpstr>EtalonRes</vt:lpstr>
      <vt:lpstr>'Смета 12 гр. по ФЕР'!Заголовки_для_печати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УМП</dc:creator>
  <cp:lastModifiedBy>Пользователь Windows</cp:lastModifiedBy>
  <cp:lastPrinted>2018-12-25T09:45:59Z</cp:lastPrinted>
  <dcterms:created xsi:type="dcterms:W3CDTF">2018-12-21T08:47:28Z</dcterms:created>
  <dcterms:modified xsi:type="dcterms:W3CDTF">2018-12-25T09:46:25Z</dcterms:modified>
</cp:coreProperties>
</file>