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0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ФЕР'!$21:$21</definedName>
    <definedName name="_xlnm.Print_Area" localSheetId="0">'Смета 12 гр. по ФЕР'!$A$1:$L$316</definedName>
  </definedNames>
  <calcPr calcId="145621"/>
</workbook>
</file>

<file path=xl/calcChain.xml><?xml version="1.0" encoding="utf-8"?>
<calcChain xmlns="http://schemas.openxmlformats.org/spreadsheetml/2006/main">
  <c r="AD7" i="5" l="1"/>
  <c r="C314" i="5"/>
  <c r="C313" i="5"/>
  <c r="C312" i="5"/>
  <c r="Z310" i="5"/>
  <c r="Y310" i="5"/>
  <c r="X310" i="5"/>
  <c r="J309" i="5"/>
  <c r="G309" i="5"/>
  <c r="F309" i="5"/>
  <c r="U309" i="5"/>
  <c r="S309" i="5"/>
  <c r="E309" i="5"/>
  <c r="D309" i="5"/>
  <c r="I309" i="5"/>
  <c r="C309" i="5"/>
  <c r="B309" i="5"/>
  <c r="A309" i="5"/>
  <c r="Z308" i="5"/>
  <c r="Y308" i="5"/>
  <c r="X308" i="5"/>
  <c r="J307" i="5"/>
  <c r="G307" i="5"/>
  <c r="F307" i="5"/>
  <c r="U307" i="5"/>
  <c r="S307" i="5"/>
  <c r="E307" i="5"/>
  <c r="D307" i="5"/>
  <c r="I307" i="5"/>
  <c r="C307" i="5"/>
  <c r="B307" i="5"/>
  <c r="A307" i="5"/>
  <c r="Z306" i="5"/>
  <c r="Y306" i="5"/>
  <c r="X306" i="5"/>
  <c r="G305" i="5"/>
  <c r="E305" i="5"/>
  <c r="J304" i="5"/>
  <c r="E304" i="5"/>
  <c r="J303" i="5"/>
  <c r="E303" i="5"/>
  <c r="J302" i="5"/>
  <c r="G302" i="5"/>
  <c r="F302" i="5"/>
  <c r="J301" i="5"/>
  <c r="G301" i="5"/>
  <c r="F301" i="5"/>
  <c r="J300" i="5"/>
  <c r="G300" i="5"/>
  <c r="F300" i="5"/>
  <c r="J299" i="5"/>
  <c r="G299" i="5"/>
  <c r="F299" i="5"/>
  <c r="F298" i="5"/>
  <c r="E298" i="5"/>
  <c r="D298" i="5"/>
  <c r="I298" i="5"/>
  <c r="C298" i="5"/>
  <c r="B298" i="5"/>
  <c r="A298" i="5"/>
  <c r="Z297" i="5"/>
  <c r="Y297" i="5"/>
  <c r="W297" i="5"/>
  <c r="J296" i="5"/>
  <c r="Z296" i="5"/>
  <c r="Y296" i="5"/>
  <c r="W296" i="5"/>
  <c r="F296" i="5"/>
  <c r="D296" i="5"/>
  <c r="C296" i="5"/>
  <c r="B296" i="5"/>
  <c r="A296" i="5"/>
  <c r="G295" i="5"/>
  <c r="E295" i="5"/>
  <c r="J294" i="5"/>
  <c r="E294" i="5"/>
  <c r="J293" i="5"/>
  <c r="E293" i="5"/>
  <c r="J292" i="5"/>
  <c r="G292" i="5"/>
  <c r="F292" i="5"/>
  <c r="J291" i="5"/>
  <c r="G291" i="5"/>
  <c r="F291" i="5"/>
  <c r="J290" i="5"/>
  <c r="G290" i="5"/>
  <c r="F290" i="5"/>
  <c r="J289" i="5"/>
  <c r="G289" i="5"/>
  <c r="F289" i="5"/>
  <c r="F288" i="5"/>
  <c r="E288" i="5"/>
  <c r="D288" i="5"/>
  <c r="I288" i="5"/>
  <c r="C288" i="5"/>
  <c r="B288" i="5"/>
  <c r="A288" i="5"/>
  <c r="Z287" i="5"/>
  <c r="Y287" i="5"/>
  <c r="W287" i="5"/>
  <c r="J286" i="5"/>
  <c r="Z286" i="5"/>
  <c r="Y286" i="5"/>
  <c r="W286" i="5"/>
  <c r="F286" i="5"/>
  <c r="D286" i="5"/>
  <c r="C286" i="5"/>
  <c r="B286" i="5"/>
  <c r="A286" i="5"/>
  <c r="G285" i="5"/>
  <c r="E285" i="5"/>
  <c r="J284" i="5"/>
  <c r="E284" i="5"/>
  <c r="J283" i="5"/>
  <c r="E283" i="5"/>
  <c r="J282" i="5"/>
  <c r="G282" i="5"/>
  <c r="F282" i="5"/>
  <c r="J281" i="5"/>
  <c r="G281" i="5"/>
  <c r="F281" i="5"/>
  <c r="J280" i="5"/>
  <c r="G280" i="5"/>
  <c r="F280" i="5"/>
  <c r="J279" i="5"/>
  <c r="G279" i="5"/>
  <c r="F279" i="5"/>
  <c r="F278" i="5"/>
  <c r="E278" i="5"/>
  <c r="D278" i="5"/>
  <c r="I278" i="5"/>
  <c r="C278" i="5"/>
  <c r="B278" i="5"/>
  <c r="A278" i="5"/>
  <c r="Z277" i="5"/>
  <c r="Y277" i="5"/>
  <c r="W277" i="5"/>
  <c r="J276" i="5"/>
  <c r="Z276" i="5"/>
  <c r="Y276" i="5"/>
  <c r="W276" i="5"/>
  <c r="F276" i="5"/>
  <c r="D276" i="5"/>
  <c r="C276" i="5"/>
  <c r="B276" i="5"/>
  <c r="A276" i="5"/>
  <c r="G275" i="5"/>
  <c r="E275" i="5"/>
  <c r="J274" i="5"/>
  <c r="E274" i="5"/>
  <c r="J273" i="5"/>
  <c r="E273" i="5"/>
  <c r="J272" i="5"/>
  <c r="G272" i="5"/>
  <c r="F272" i="5"/>
  <c r="J271" i="5"/>
  <c r="G271" i="5"/>
  <c r="F271" i="5"/>
  <c r="J270" i="5"/>
  <c r="G270" i="5"/>
  <c r="F270" i="5"/>
  <c r="J269" i="5"/>
  <c r="G269" i="5"/>
  <c r="F269" i="5"/>
  <c r="F268" i="5"/>
  <c r="E268" i="5"/>
  <c r="D268" i="5"/>
  <c r="I268" i="5"/>
  <c r="C268" i="5"/>
  <c r="B268" i="5"/>
  <c r="A268" i="5"/>
  <c r="Z267" i="5"/>
  <c r="Y267" i="5"/>
  <c r="W267" i="5"/>
  <c r="J266" i="5"/>
  <c r="Z266" i="5"/>
  <c r="Y266" i="5"/>
  <c r="W266" i="5"/>
  <c r="F266" i="5"/>
  <c r="D266" i="5"/>
  <c r="C266" i="5"/>
  <c r="B266" i="5"/>
  <c r="A266" i="5"/>
  <c r="G265" i="5"/>
  <c r="E265" i="5"/>
  <c r="J264" i="5"/>
  <c r="E264" i="5"/>
  <c r="J263" i="5"/>
  <c r="E263" i="5"/>
  <c r="J262" i="5"/>
  <c r="G262" i="5"/>
  <c r="F262" i="5"/>
  <c r="J261" i="5"/>
  <c r="G261" i="5"/>
  <c r="F261" i="5"/>
  <c r="F260" i="5"/>
  <c r="E260" i="5"/>
  <c r="D260" i="5"/>
  <c r="I260" i="5"/>
  <c r="C260" i="5"/>
  <c r="B260" i="5"/>
  <c r="A260" i="5"/>
  <c r="Z259" i="5"/>
  <c r="Y259" i="5"/>
  <c r="W259" i="5"/>
  <c r="J258" i="5"/>
  <c r="Z258" i="5"/>
  <c r="Y258" i="5"/>
  <c r="W258" i="5"/>
  <c r="F258" i="5"/>
  <c r="D258" i="5"/>
  <c r="C258" i="5"/>
  <c r="B258" i="5"/>
  <c r="A258" i="5"/>
  <c r="G257" i="5"/>
  <c r="E257" i="5"/>
  <c r="J256" i="5"/>
  <c r="E256" i="5"/>
  <c r="J255" i="5"/>
  <c r="E255" i="5"/>
  <c r="J254" i="5"/>
  <c r="G254" i="5"/>
  <c r="F254" i="5"/>
  <c r="J253" i="5"/>
  <c r="G253" i="5"/>
  <c r="F253" i="5"/>
  <c r="J252" i="5"/>
  <c r="G252" i="5"/>
  <c r="F252" i="5"/>
  <c r="J251" i="5"/>
  <c r="G251" i="5"/>
  <c r="F251" i="5"/>
  <c r="F250" i="5"/>
  <c r="E250" i="5"/>
  <c r="D250" i="5"/>
  <c r="I250" i="5"/>
  <c r="C250" i="5"/>
  <c r="B250" i="5"/>
  <c r="A250" i="5"/>
  <c r="Z249" i="5"/>
  <c r="Y249" i="5"/>
  <c r="W249" i="5"/>
  <c r="J248" i="5"/>
  <c r="Z248" i="5"/>
  <c r="Y248" i="5"/>
  <c r="W248" i="5"/>
  <c r="F248" i="5"/>
  <c r="D248" i="5"/>
  <c r="C248" i="5"/>
  <c r="B248" i="5"/>
  <c r="A248" i="5"/>
  <c r="G247" i="5"/>
  <c r="E247" i="5"/>
  <c r="J246" i="5"/>
  <c r="E246" i="5"/>
  <c r="J245" i="5"/>
  <c r="E245" i="5"/>
  <c r="J244" i="5"/>
  <c r="G244" i="5"/>
  <c r="F244" i="5"/>
  <c r="J243" i="5"/>
  <c r="G243" i="5"/>
  <c r="F243" i="5"/>
  <c r="J242" i="5"/>
  <c r="G242" i="5"/>
  <c r="F242" i="5"/>
  <c r="J241" i="5"/>
  <c r="G241" i="5"/>
  <c r="F241" i="5"/>
  <c r="F239" i="5"/>
  <c r="D239" i="5"/>
  <c r="I239" i="5"/>
  <c r="C239" i="5"/>
  <c r="B239" i="5"/>
  <c r="A239" i="5"/>
  <c r="Z238" i="5"/>
  <c r="Y238" i="5"/>
  <c r="X238" i="5"/>
  <c r="G237" i="5"/>
  <c r="E237" i="5"/>
  <c r="J236" i="5"/>
  <c r="E236" i="5"/>
  <c r="J235" i="5"/>
  <c r="E235" i="5"/>
  <c r="J234" i="5"/>
  <c r="G234" i="5"/>
  <c r="F234" i="5"/>
  <c r="F233" i="5"/>
  <c r="E233" i="5"/>
  <c r="D233" i="5"/>
  <c r="I233" i="5"/>
  <c r="C233" i="5"/>
  <c r="B233" i="5"/>
  <c r="A233" i="5"/>
  <c r="Z232" i="5"/>
  <c r="Y232" i="5"/>
  <c r="X232" i="5"/>
  <c r="G231" i="5"/>
  <c r="E231" i="5"/>
  <c r="J230" i="5"/>
  <c r="E230" i="5"/>
  <c r="J229" i="5"/>
  <c r="E229" i="5"/>
  <c r="J228" i="5"/>
  <c r="G228" i="5"/>
  <c r="F228" i="5"/>
  <c r="J227" i="5"/>
  <c r="G227" i="5"/>
  <c r="F227" i="5"/>
  <c r="J226" i="5"/>
  <c r="G226" i="5"/>
  <c r="F226" i="5"/>
  <c r="F225" i="5"/>
  <c r="E225" i="5"/>
  <c r="D225" i="5"/>
  <c r="I225" i="5"/>
  <c r="C225" i="5"/>
  <c r="B225" i="5"/>
  <c r="A225" i="5"/>
  <c r="Z224" i="5"/>
  <c r="Y224" i="5"/>
  <c r="X224" i="5"/>
  <c r="G223" i="5"/>
  <c r="E223" i="5"/>
  <c r="J222" i="5"/>
  <c r="E222" i="5"/>
  <c r="J221" i="5"/>
  <c r="E221" i="5"/>
  <c r="J220" i="5"/>
  <c r="G220" i="5"/>
  <c r="F220" i="5"/>
  <c r="F219" i="5"/>
  <c r="E219" i="5"/>
  <c r="D219" i="5"/>
  <c r="I219" i="5"/>
  <c r="C219" i="5"/>
  <c r="B219" i="5"/>
  <c r="A219" i="5"/>
  <c r="Z218" i="5"/>
  <c r="Y218" i="5"/>
  <c r="X218" i="5"/>
  <c r="J217" i="5"/>
  <c r="Z217" i="5"/>
  <c r="Y217" i="5"/>
  <c r="X217" i="5"/>
  <c r="F217" i="5"/>
  <c r="D217" i="5"/>
  <c r="C217" i="5"/>
  <c r="B217" i="5"/>
  <c r="A217" i="5"/>
  <c r="J216" i="5"/>
  <c r="Z216" i="5"/>
  <c r="Y216" i="5"/>
  <c r="X216" i="5"/>
  <c r="F216" i="5"/>
  <c r="D216" i="5"/>
  <c r="C216" i="5"/>
  <c r="B216" i="5"/>
  <c r="A216" i="5"/>
  <c r="G215" i="5"/>
  <c r="E215" i="5"/>
  <c r="J214" i="5"/>
  <c r="E214" i="5"/>
  <c r="J213" i="5"/>
  <c r="E213" i="5"/>
  <c r="J212" i="5"/>
  <c r="G212" i="5"/>
  <c r="F212" i="5"/>
  <c r="J211" i="5"/>
  <c r="G211" i="5"/>
  <c r="F211" i="5"/>
  <c r="J210" i="5"/>
  <c r="G210" i="5"/>
  <c r="F210" i="5"/>
  <c r="J209" i="5"/>
  <c r="G209" i="5"/>
  <c r="F209" i="5"/>
  <c r="F208" i="5"/>
  <c r="E208" i="5"/>
  <c r="D208" i="5"/>
  <c r="I208" i="5"/>
  <c r="C208" i="5"/>
  <c r="B208" i="5"/>
  <c r="A208" i="5"/>
  <c r="Z207" i="5"/>
  <c r="Y207" i="5"/>
  <c r="X207" i="5"/>
  <c r="J206" i="5"/>
  <c r="Z206" i="5"/>
  <c r="Y206" i="5"/>
  <c r="X206" i="5"/>
  <c r="F206" i="5"/>
  <c r="D206" i="5"/>
  <c r="C206" i="5"/>
  <c r="B206" i="5"/>
  <c r="A206" i="5"/>
  <c r="J205" i="5"/>
  <c r="Z205" i="5"/>
  <c r="Y205" i="5"/>
  <c r="X205" i="5"/>
  <c r="F205" i="5"/>
  <c r="D205" i="5"/>
  <c r="C205" i="5"/>
  <c r="B205" i="5"/>
  <c r="A205" i="5"/>
  <c r="G204" i="5"/>
  <c r="E204" i="5"/>
  <c r="J203" i="5"/>
  <c r="E203" i="5"/>
  <c r="J202" i="5"/>
  <c r="E202" i="5"/>
  <c r="J201" i="5"/>
  <c r="G201" i="5"/>
  <c r="F201" i="5"/>
  <c r="J200" i="5"/>
  <c r="G200" i="5"/>
  <c r="F200" i="5"/>
  <c r="J199" i="5"/>
  <c r="G199" i="5"/>
  <c r="F199" i="5"/>
  <c r="J198" i="5"/>
  <c r="G198" i="5"/>
  <c r="F198" i="5"/>
  <c r="F197" i="5"/>
  <c r="E197" i="5"/>
  <c r="D197" i="5"/>
  <c r="I197" i="5"/>
  <c r="C197" i="5"/>
  <c r="B197" i="5"/>
  <c r="A197" i="5"/>
  <c r="Z196" i="5"/>
  <c r="Y196" i="5"/>
  <c r="X196" i="5"/>
  <c r="J195" i="5"/>
  <c r="Z195" i="5"/>
  <c r="Y195" i="5"/>
  <c r="X195" i="5"/>
  <c r="F195" i="5"/>
  <c r="D195" i="5"/>
  <c r="C195" i="5"/>
  <c r="B195" i="5"/>
  <c r="A195" i="5"/>
  <c r="J194" i="5"/>
  <c r="Z194" i="5"/>
  <c r="Y194" i="5"/>
  <c r="X194" i="5"/>
  <c r="F194" i="5"/>
  <c r="D194" i="5"/>
  <c r="C194" i="5"/>
  <c r="B194" i="5"/>
  <c r="A194" i="5"/>
  <c r="J193" i="5"/>
  <c r="Z193" i="5"/>
  <c r="Y193" i="5"/>
  <c r="X193" i="5"/>
  <c r="F193" i="5"/>
  <c r="D193" i="5"/>
  <c r="C193" i="5"/>
  <c r="B193" i="5"/>
  <c r="A193" i="5"/>
  <c r="G192" i="5"/>
  <c r="E192" i="5"/>
  <c r="J191" i="5"/>
  <c r="F191" i="5"/>
  <c r="E191" i="5"/>
  <c r="J190" i="5"/>
  <c r="F190" i="5"/>
  <c r="E190" i="5"/>
  <c r="J189" i="5"/>
  <c r="G189" i="5"/>
  <c r="F189" i="5"/>
  <c r="J188" i="5"/>
  <c r="G188" i="5"/>
  <c r="F188" i="5"/>
  <c r="J187" i="5"/>
  <c r="G187" i="5"/>
  <c r="F187" i="5"/>
  <c r="J186" i="5"/>
  <c r="G186" i="5"/>
  <c r="F186" i="5"/>
  <c r="F185" i="5"/>
  <c r="E185" i="5"/>
  <c r="D185" i="5"/>
  <c r="I185" i="5"/>
  <c r="C185" i="5"/>
  <c r="B185" i="5"/>
  <c r="A185" i="5"/>
  <c r="Z184" i="5"/>
  <c r="Y184" i="5"/>
  <c r="X184" i="5"/>
  <c r="J183" i="5"/>
  <c r="Z183" i="5"/>
  <c r="Y183" i="5"/>
  <c r="X183" i="5"/>
  <c r="F183" i="5"/>
  <c r="D183" i="5"/>
  <c r="C183" i="5"/>
  <c r="B183" i="5"/>
  <c r="A183" i="5"/>
  <c r="G182" i="5"/>
  <c r="E182" i="5"/>
  <c r="J181" i="5"/>
  <c r="F181" i="5"/>
  <c r="E181" i="5"/>
  <c r="J180" i="5"/>
  <c r="F180" i="5"/>
  <c r="E180" i="5"/>
  <c r="J179" i="5"/>
  <c r="G179" i="5"/>
  <c r="F179" i="5"/>
  <c r="J178" i="5"/>
  <c r="G178" i="5"/>
  <c r="F178" i="5"/>
  <c r="J177" i="5"/>
  <c r="G177" i="5"/>
  <c r="F177" i="5"/>
  <c r="J176" i="5"/>
  <c r="G176" i="5"/>
  <c r="F176" i="5"/>
  <c r="F175" i="5"/>
  <c r="E175" i="5"/>
  <c r="D175" i="5"/>
  <c r="I175" i="5"/>
  <c r="C175" i="5"/>
  <c r="B175" i="5"/>
  <c r="A175" i="5"/>
  <c r="Z174" i="5"/>
  <c r="Y174" i="5"/>
  <c r="X174" i="5"/>
  <c r="J173" i="5"/>
  <c r="Z173" i="5"/>
  <c r="Y173" i="5"/>
  <c r="X173" i="5"/>
  <c r="F173" i="5"/>
  <c r="D173" i="5"/>
  <c r="C173" i="5"/>
  <c r="B173" i="5"/>
  <c r="A173" i="5"/>
  <c r="J172" i="5"/>
  <c r="Z172" i="5"/>
  <c r="Y172" i="5"/>
  <c r="X172" i="5"/>
  <c r="F172" i="5"/>
  <c r="D172" i="5"/>
  <c r="C172" i="5"/>
  <c r="B172" i="5"/>
  <c r="A172" i="5"/>
  <c r="G171" i="5"/>
  <c r="E171" i="5"/>
  <c r="J170" i="5"/>
  <c r="E170" i="5"/>
  <c r="J169" i="5"/>
  <c r="E169" i="5"/>
  <c r="J168" i="5"/>
  <c r="G168" i="5"/>
  <c r="F168" i="5"/>
  <c r="J167" i="5"/>
  <c r="G167" i="5"/>
  <c r="F167" i="5"/>
  <c r="J166" i="5"/>
  <c r="G166" i="5"/>
  <c r="F166" i="5"/>
  <c r="J165" i="5"/>
  <c r="G165" i="5"/>
  <c r="F165" i="5"/>
  <c r="F164" i="5"/>
  <c r="E164" i="5"/>
  <c r="D164" i="5"/>
  <c r="I164" i="5"/>
  <c r="C164" i="5"/>
  <c r="B164" i="5"/>
  <c r="A164" i="5"/>
  <c r="Z163" i="5"/>
  <c r="Y163" i="5"/>
  <c r="X163" i="5"/>
  <c r="J162" i="5"/>
  <c r="Z162" i="5"/>
  <c r="Y162" i="5"/>
  <c r="X162" i="5"/>
  <c r="F162" i="5"/>
  <c r="D162" i="5"/>
  <c r="C162" i="5"/>
  <c r="B162" i="5"/>
  <c r="A162" i="5"/>
  <c r="J161" i="5"/>
  <c r="Z161" i="5"/>
  <c r="Y161" i="5"/>
  <c r="X161" i="5"/>
  <c r="F161" i="5"/>
  <c r="D161" i="5"/>
  <c r="C161" i="5"/>
  <c r="B161" i="5"/>
  <c r="A161" i="5"/>
  <c r="G160" i="5"/>
  <c r="E160" i="5"/>
  <c r="J159" i="5"/>
  <c r="E159" i="5"/>
  <c r="J158" i="5"/>
  <c r="E158" i="5"/>
  <c r="J157" i="5"/>
  <c r="G157" i="5"/>
  <c r="F157" i="5"/>
  <c r="J156" i="5"/>
  <c r="G156" i="5"/>
  <c r="F156" i="5"/>
  <c r="J155" i="5"/>
  <c r="G155" i="5"/>
  <c r="F155" i="5"/>
  <c r="J154" i="5"/>
  <c r="G154" i="5"/>
  <c r="F154" i="5"/>
  <c r="F153" i="5"/>
  <c r="E153" i="5"/>
  <c r="D153" i="5"/>
  <c r="I153" i="5"/>
  <c r="C153" i="5"/>
  <c r="B153" i="5"/>
  <c r="A153" i="5"/>
  <c r="Z152" i="5"/>
  <c r="Y152" i="5"/>
  <c r="X152" i="5"/>
  <c r="J151" i="5"/>
  <c r="Z151" i="5"/>
  <c r="Y151" i="5"/>
  <c r="X151" i="5"/>
  <c r="F151" i="5"/>
  <c r="D151" i="5"/>
  <c r="C151" i="5"/>
  <c r="B151" i="5"/>
  <c r="A151" i="5"/>
  <c r="J150" i="5"/>
  <c r="Z150" i="5"/>
  <c r="Y150" i="5"/>
  <c r="X150" i="5"/>
  <c r="F150" i="5"/>
  <c r="D150" i="5"/>
  <c r="C150" i="5"/>
  <c r="B150" i="5"/>
  <c r="A150" i="5"/>
  <c r="G149" i="5"/>
  <c r="E149" i="5"/>
  <c r="J148" i="5"/>
  <c r="E148" i="5"/>
  <c r="J147" i="5"/>
  <c r="E147" i="5"/>
  <c r="J146" i="5"/>
  <c r="G146" i="5"/>
  <c r="F146" i="5"/>
  <c r="J145" i="5"/>
  <c r="G145" i="5"/>
  <c r="F145" i="5"/>
  <c r="J144" i="5"/>
  <c r="G144" i="5"/>
  <c r="F144" i="5"/>
  <c r="J143" i="5"/>
  <c r="G143" i="5"/>
  <c r="F143" i="5"/>
  <c r="F142" i="5"/>
  <c r="E142" i="5"/>
  <c r="D142" i="5"/>
  <c r="I142" i="5"/>
  <c r="C142" i="5"/>
  <c r="B142" i="5"/>
  <c r="A142" i="5"/>
  <c r="Z141" i="5"/>
  <c r="Y141" i="5"/>
  <c r="X141" i="5"/>
  <c r="J140" i="5"/>
  <c r="Z140" i="5"/>
  <c r="Y140" i="5"/>
  <c r="X140" i="5"/>
  <c r="F140" i="5"/>
  <c r="D140" i="5"/>
  <c r="C140" i="5"/>
  <c r="B140" i="5"/>
  <c r="A140" i="5"/>
  <c r="J139" i="5"/>
  <c r="Z139" i="5"/>
  <c r="Y139" i="5"/>
  <c r="X139" i="5"/>
  <c r="F139" i="5"/>
  <c r="D139" i="5"/>
  <c r="C139" i="5"/>
  <c r="B139" i="5"/>
  <c r="A139" i="5"/>
  <c r="G138" i="5"/>
  <c r="E138" i="5"/>
  <c r="J137" i="5"/>
  <c r="E137" i="5"/>
  <c r="J136" i="5"/>
  <c r="E136" i="5"/>
  <c r="J135" i="5"/>
  <c r="G135" i="5"/>
  <c r="F135" i="5"/>
  <c r="J134" i="5"/>
  <c r="G134" i="5"/>
  <c r="F134" i="5"/>
  <c r="J133" i="5"/>
  <c r="G133" i="5"/>
  <c r="F133" i="5"/>
  <c r="J132" i="5"/>
  <c r="G132" i="5"/>
  <c r="F132" i="5"/>
  <c r="F131" i="5"/>
  <c r="E131" i="5"/>
  <c r="D131" i="5"/>
  <c r="I131" i="5"/>
  <c r="C131" i="5"/>
  <c r="B131" i="5"/>
  <c r="A131" i="5"/>
  <c r="Z130" i="5"/>
  <c r="Y130" i="5"/>
  <c r="X130" i="5"/>
  <c r="J129" i="5"/>
  <c r="Z129" i="5"/>
  <c r="Y129" i="5"/>
  <c r="X129" i="5"/>
  <c r="F129" i="5"/>
  <c r="D129" i="5"/>
  <c r="C129" i="5"/>
  <c r="B129" i="5"/>
  <c r="A129" i="5"/>
  <c r="J128" i="5"/>
  <c r="Z128" i="5"/>
  <c r="Y128" i="5"/>
  <c r="X128" i="5"/>
  <c r="F128" i="5"/>
  <c r="D128" i="5"/>
  <c r="C128" i="5"/>
  <c r="B128" i="5"/>
  <c r="A128" i="5"/>
  <c r="G127" i="5"/>
  <c r="E127" i="5"/>
  <c r="J126" i="5"/>
  <c r="E126" i="5"/>
  <c r="J125" i="5"/>
  <c r="E125" i="5"/>
  <c r="J124" i="5"/>
  <c r="G124" i="5"/>
  <c r="F124" i="5"/>
  <c r="J123" i="5"/>
  <c r="G123" i="5"/>
  <c r="F123" i="5"/>
  <c r="J122" i="5"/>
  <c r="G122" i="5"/>
  <c r="F122" i="5"/>
  <c r="J121" i="5"/>
  <c r="G121" i="5"/>
  <c r="F121" i="5"/>
  <c r="F120" i="5"/>
  <c r="E120" i="5"/>
  <c r="D120" i="5"/>
  <c r="I120" i="5"/>
  <c r="C120" i="5"/>
  <c r="B120" i="5"/>
  <c r="A120" i="5"/>
  <c r="Z119" i="5"/>
  <c r="Y119" i="5"/>
  <c r="X119" i="5"/>
  <c r="J118" i="5"/>
  <c r="Z118" i="5"/>
  <c r="Y118" i="5"/>
  <c r="X118" i="5"/>
  <c r="F118" i="5"/>
  <c r="D118" i="5"/>
  <c r="C118" i="5"/>
  <c r="B118" i="5"/>
  <c r="A118" i="5"/>
  <c r="J117" i="5"/>
  <c r="Z117" i="5"/>
  <c r="Y117" i="5"/>
  <c r="X117" i="5"/>
  <c r="F117" i="5"/>
  <c r="D117" i="5"/>
  <c r="C117" i="5"/>
  <c r="B117" i="5"/>
  <c r="A117" i="5"/>
  <c r="J116" i="5"/>
  <c r="Z116" i="5"/>
  <c r="Y116" i="5"/>
  <c r="X116" i="5"/>
  <c r="F116" i="5"/>
  <c r="D116" i="5"/>
  <c r="C116" i="5"/>
  <c r="B116" i="5"/>
  <c r="A116" i="5"/>
  <c r="J115" i="5"/>
  <c r="Z115" i="5"/>
  <c r="Y115" i="5"/>
  <c r="X115" i="5"/>
  <c r="F115" i="5"/>
  <c r="D115" i="5"/>
  <c r="C115" i="5"/>
  <c r="B115" i="5"/>
  <c r="A115" i="5"/>
  <c r="J114" i="5"/>
  <c r="Z114" i="5"/>
  <c r="Y114" i="5"/>
  <c r="X114" i="5"/>
  <c r="F114" i="5"/>
  <c r="D114" i="5"/>
  <c r="C114" i="5"/>
  <c r="B114" i="5"/>
  <c r="A114" i="5"/>
  <c r="J113" i="5"/>
  <c r="Z113" i="5"/>
  <c r="Y113" i="5"/>
  <c r="X113" i="5"/>
  <c r="F113" i="5"/>
  <c r="D113" i="5"/>
  <c r="C113" i="5"/>
  <c r="B113" i="5"/>
  <c r="A113" i="5"/>
  <c r="J112" i="5"/>
  <c r="Z112" i="5"/>
  <c r="Y112" i="5"/>
  <c r="X112" i="5"/>
  <c r="F112" i="5"/>
  <c r="D112" i="5"/>
  <c r="C112" i="5"/>
  <c r="B112" i="5"/>
  <c r="A112" i="5"/>
  <c r="J111" i="5"/>
  <c r="Z111" i="5"/>
  <c r="Y111" i="5"/>
  <c r="X111" i="5"/>
  <c r="F111" i="5"/>
  <c r="D111" i="5"/>
  <c r="C111" i="5"/>
  <c r="B111" i="5"/>
  <c r="A111" i="5"/>
  <c r="J110" i="5"/>
  <c r="Z110" i="5"/>
  <c r="Y110" i="5"/>
  <c r="X110" i="5"/>
  <c r="F110" i="5"/>
  <c r="D110" i="5"/>
  <c r="C110" i="5"/>
  <c r="B110" i="5"/>
  <c r="A110" i="5"/>
  <c r="J109" i="5"/>
  <c r="Z109" i="5"/>
  <c r="Y109" i="5"/>
  <c r="X109" i="5"/>
  <c r="F109" i="5"/>
  <c r="D109" i="5"/>
  <c r="C109" i="5"/>
  <c r="B109" i="5"/>
  <c r="A109" i="5"/>
  <c r="J108" i="5"/>
  <c r="Z108" i="5"/>
  <c r="Y108" i="5"/>
  <c r="X108" i="5"/>
  <c r="F108" i="5"/>
  <c r="D108" i="5"/>
  <c r="C108" i="5"/>
  <c r="B108" i="5"/>
  <c r="A108" i="5"/>
  <c r="J107" i="5"/>
  <c r="Z107" i="5"/>
  <c r="Y107" i="5"/>
  <c r="X107" i="5"/>
  <c r="F107" i="5"/>
  <c r="D107" i="5"/>
  <c r="C107" i="5"/>
  <c r="B107" i="5"/>
  <c r="A107" i="5"/>
  <c r="G106" i="5"/>
  <c r="E106" i="5"/>
  <c r="J105" i="5"/>
  <c r="F105" i="5"/>
  <c r="E105" i="5"/>
  <c r="J104" i="5"/>
  <c r="F104" i="5"/>
  <c r="E104" i="5"/>
  <c r="J103" i="5"/>
  <c r="G103" i="5"/>
  <c r="F103" i="5"/>
  <c r="J102" i="5"/>
  <c r="G102" i="5"/>
  <c r="F102" i="5"/>
  <c r="J101" i="5"/>
  <c r="G101" i="5"/>
  <c r="F101" i="5"/>
  <c r="J100" i="5"/>
  <c r="G100" i="5"/>
  <c r="F100" i="5"/>
  <c r="F99" i="5"/>
  <c r="E99" i="5"/>
  <c r="D99" i="5"/>
  <c r="I99" i="5"/>
  <c r="C99" i="5"/>
  <c r="B99" i="5"/>
  <c r="A99" i="5"/>
  <c r="Z98" i="5"/>
  <c r="Y98" i="5"/>
  <c r="X98" i="5"/>
  <c r="J97" i="5"/>
  <c r="Z97" i="5"/>
  <c r="Y97" i="5"/>
  <c r="X97" i="5"/>
  <c r="F97" i="5"/>
  <c r="D97" i="5"/>
  <c r="C97" i="5"/>
  <c r="B97" i="5"/>
  <c r="A97" i="5"/>
  <c r="J96" i="5"/>
  <c r="Z96" i="5"/>
  <c r="Y96" i="5"/>
  <c r="X96" i="5"/>
  <c r="F96" i="5"/>
  <c r="D96" i="5"/>
  <c r="C96" i="5"/>
  <c r="B96" i="5"/>
  <c r="A96" i="5"/>
  <c r="J95" i="5"/>
  <c r="Z95" i="5"/>
  <c r="Y95" i="5"/>
  <c r="X95" i="5"/>
  <c r="F95" i="5"/>
  <c r="D95" i="5"/>
  <c r="C95" i="5"/>
  <c r="B95" i="5"/>
  <c r="A95" i="5"/>
  <c r="J94" i="5"/>
  <c r="Z94" i="5"/>
  <c r="Y94" i="5"/>
  <c r="X94" i="5"/>
  <c r="F94" i="5"/>
  <c r="D94" i="5"/>
  <c r="C94" i="5"/>
  <c r="B94" i="5"/>
  <c r="A94" i="5"/>
  <c r="G93" i="5"/>
  <c r="E93" i="5"/>
  <c r="J92" i="5"/>
  <c r="F92" i="5"/>
  <c r="E92" i="5"/>
  <c r="J91" i="5"/>
  <c r="F91" i="5"/>
  <c r="E91" i="5"/>
  <c r="J90" i="5"/>
  <c r="G90" i="5"/>
  <c r="F90" i="5"/>
  <c r="J89" i="5"/>
  <c r="G89" i="5"/>
  <c r="F89" i="5"/>
  <c r="J88" i="5"/>
  <c r="G88" i="5"/>
  <c r="F88" i="5"/>
  <c r="J87" i="5"/>
  <c r="G87" i="5"/>
  <c r="F87" i="5"/>
  <c r="F86" i="5"/>
  <c r="E86" i="5"/>
  <c r="D86" i="5"/>
  <c r="I86" i="5"/>
  <c r="C86" i="5"/>
  <c r="B86" i="5"/>
  <c r="A86" i="5"/>
  <c r="Z85" i="5"/>
  <c r="Y85" i="5"/>
  <c r="X85" i="5"/>
  <c r="J84" i="5"/>
  <c r="Z84" i="5"/>
  <c r="Y84" i="5"/>
  <c r="X84" i="5"/>
  <c r="F84" i="5"/>
  <c r="D84" i="5"/>
  <c r="C84" i="5"/>
  <c r="B84" i="5"/>
  <c r="A84" i="5"/>
  <c r="J83" i="5"/>
  <c r="Z83" i="5"/>
  <c r="Y83" i="5"/>
  <c r="X83" i="5"/>
  <c r="F83" i="5"/>
  <c r="D83" i="5"/>
  <c r="C83" i="5"/>
  <c r="B83" i="5"/>
  <c r="A83" i="5"/>
  <c r="G82" i="5"/>
  <c r="E82" i="5"/>
  <c r="J81" i="5"/>
  <c r="F81" i="5"/>
  <c r="E81" i="5"/>
  <c r="J80" i="5"/>
  <c r="F80" i="5"/>
  <c r="E80" i="5"/>
  <c r="J79" i="5"/>
  <c r="G79" i="5"/>
  <c r="F79" i="5"/>
  <c r="J78" i="5"/>
  <c r="G78" i="5"/>
  <c r="F78" i="5"/>
  <c r="J77" i="5"/>
  <c r="G77" i="5"/>
  <c r="F77" i="5"/>
  <c r="J76" i="5"/>
  <c r="G76" i="5"/>
  <c r="F76" i="5"/>
  <c r="F75" i="5"/>
  <c r="E75" i="5"/>
  <c r="D75" i="5"/>
  <c r="I75" i="5"/>
  <c r="C75" i="5"/>
  <c r="B75" i="5"/>
  <c r="A75" i="5"/>
  <c r="Z74" i="5"/>
  <c r="Y74" i="5"/>
  <c r="X74" i="5"/>
  <c r="G73" i="5"/>
  <c r="E73" i="5"/>
  <c r="J72" i="5"/>
  <c r="E72" i="5"/>
  <c r="J71" i="5"/>
  <c r="E71" i="5"/>
  <c r="J70" i="5"/>
  <c r="G70" i="5"/>
  <c r="F70" i="5"/>
  <c r="F69" i="5"/>
  <c r="E69" i="5"/>
  <c r="D69" i="5"/>
  <c r="I69" i="5"/>
  <c r="C69" i="5"/>
  <c r="B69" i="5"/>
  <c r="A69" i="5"/>
  <c r="Z68" i="5"/>
  <c r="Y68" i="5"/>
  <c r="X68" i="5"/>
  <c r="G67" i="5"/>
  <c r="E67" i="5"/>
  <c r="J66" i="5"/>
  <c r="E66" i="5"/>
  <c r="J65" i="5"/>
  <c r="E65" i="5"/>
  <c r="J64" i="5"/>
  <c r="G64" i="5"/>
  <c r="F64" i="5"/>
  <c r="J63" i="5"/>
  <c r="G63" i="5"/>
  <c r="F63" i="5"/>
  <c r="J62" i="5"/>
  <c r="G62" i="5"/>
  <c r="F62" i="5"/>
  <c r="F61" i="5"/>
  <c r="E61" i="5"/>
  <c r="D61" i="5"/>
  <c r="I61" i="5"/>
  <c r="C61" i="5"/>
  <c r="B61" i="5"/>
  <c r="A61" i="5"/>
  <c r="Z60" i="5"/>
  <c r="Y60" i="5"/>
  <c r="X60" i="5"/>
  <c r="G59" i="5"/>
  <c r="E59" i="5"/>
  <c r="J58" i="5"/>
  <c r="E58" i="5"/>
  <c r="J57" i="5"/>
  <c r="E57" i="5"/>
  <c r="J56" i="5"/>
  <c r="G56" i="5"/>
  <c r="F56" i="5"/>
  <c r="J55" i="5"/>
  <c r="G55" i="5"/>
  <c r="F55" i="5"/>
  <c r="J54" i="5"/>
  <c r="G54" i="5"/>
  <c r="F54" i="5"/>
  <c r="F53" i="5"/>
  <c r="E53" i="5"/>
  <c r="D53" i="5"/>
  <c r="I53" i="5"/>
  <c r="C53" i="5"/>
  <c r="B53" i="5"/>
  <c r="A53" i="5"/>
  <c r="Z52" i="5"/>
  <c r="Y52" i="5"/>
  <c r="X52" i="5"/>
  <c r="G51" i="5"/>
  <c r="E51" i="5"/>
  <c r="J50" i="5"/>
  <c r="F50" i="5"/>
  <c r="E50" i="5"/>
  <c r="J49" i="5"/>
  <c r="F49" i="5"/>
  <c r="E49" i="5"/>
  <c r="J48" i="5"/>
  <c r="G48" i="5"/>
  <c r="F48" i="5"/>
  <c r="J47" i="5"/>
  <c r="G47" i="5"/>
  <c r="F47" i="5"/>
  <c r="F45" i="5"/>
  <c r="D45" i="5"/>
  <c r="I45" i="5"/>
  <c r="C45" i="5"/>
  <c r="B45" i="5"/>
  <c r="A45" i="5"/>
  <c r="Z44" i="5"/>
  <c r="Y44" i="5"/>
  <c r="X44" i="5"/>
  <c r="G43" i="5"/>
  <c r="E43" i="5"/>
  <c r="J42" i="5"/>
  <c r="F42" i="5"/>
  <c r="E42" i="5"/>
  <c r="J41" i="5"/>
  <c r="F41" i="5"/>
  <c r="E41" i="5"/>
  <c r="J40" i="5"/>
  <c r="G40" i="5"/>
  <c r="F40" i="5"/>
  <c r="J39" i="5"/>
  <c r="G39" i="5"/>
  <c r="F39" i="5"/>
  <c r="F38" i="5"/>
  <c r="E38" i="5"/>
  <c r="D38" i="5"/>
  <c r="I38" i="5"/>
  <c r="C38" i="5"/>
  <c r="B38" i="5"/>
  <c r="A38" i="5"/>
  <c r="Z37" i="5"/>
  <c r="Y37" i="5"/>
  <c r="X37" i="5"/>
  <c r="G36" i="5"/>
  <c r="E36" i="5"/>
  <c r="J35" i="5"/>
  <c r="F35" i="5"/>
  <c r="E35" i="5"/>
  <c r="J34" i="5"/>
  <c r="F34" i="5"/>
  <c r="E34" i="5"/>
  <c r="J33" i="5"/>
  <c r="G33" i="5"/>
  <c r="F33" i="5"/>
  <c r="J32" i="5"/>
  <c r="G32" i="5"/>
  <c r="F32" i="5"/>
  <c r="J31" i="5"/>
  <c r="G31" i="5"/>
  <c r="F31" i="5"/>
  <c r="F30" i="5"/>
  <c r="E30" i="5"/>
  <c r="D30" i="5"/>
  <c r="I30" i="5"/>
  <c r="C30" i="5"/>
  <c r="B30" i="5"/>
  <c r="A30" i="5"/>
  <c r="Z29" i="5"/>
  <c r="Y29" i="5"/>
  <c r="X29" i="5"/>
  <c r="G28" i="5"/>
  <c r="E28" i="5"/>
  <c r="J27" i="5"/>
  <c r="F27" i="5"/>
  <c r="E27" i="5"/>
  <c r="J26" i="5"/>
  <c r="F26" i="5"/>
  <c r="E26" i="5"/>
  <c r="J25" i="5"/>
  <c r="G25" i="5"/>
  <c r="F25" i="5"/>
  <c r="J24" i="5"/>
  <c r="G24" i="5"/>
  <c r="F24" i="5"/>
  <c r="J23" i="5"/>
  <c r="G23" i="5"/>
  <c r="F23" i="5"/>
  <c r="F22" i="5"/>
  <c r="E22" i="5"/>
  <c r="D22" i="5"/>
  <c r="I22" i="5"/>
  <c r="C22" i="5"/>
  <c r="B22" i="5"/>
  <c r="A22" i="5"/>
  <c r="B7" i="5"/>
  <c r="B5" i="5"/>
  <c r="A1" i="5"/>
  <c r="G15" i="5" l="1"/>
  <c r="G14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X119" i="3"/>
  <c r="CY119" i="3"/>
  <c r="CZ119" i="3"/>
  <c r="DA119" i="3"/>
  <c r="A120" i="3"/>
  <c r="CX120" i="3"/>
  <c r="CY120" i="3"/>
  <c r="CZ120" i="3"/>
  <c r="DA120" i="3"/>
  <c r="A121" i="3"/>
  <c r="CX121" i="3"/>
  <c r="CY121" i="3"/>
  <c r="CZ121" i="3"/>
  <c r="DA121" i="3"/>
  <c r="A122" i="3"/>
  <c r="CX122" i="3"/>
  <c r="CY122" i="3"/>
  <c r="CZ122" i="3"/>
  <c r="DA122" i="3"/>
  <c r="A123" i="3"/>
  <c r="CX123" i="3"/>
  <c r="CY123" i="3"/>
  <c r="CZ123" i="3"/>
  <c r="DA123" i="3"/>
  <c r="A124" i="3"/>
  <c r="CX124" i="3"/>
  <c r="CY124" i="3"/>
  <c r="CZ124" i="3"/>
  <c r="DA124" i="3"/>
  <c r="A125" i="3"/>
  <c r="CX125" i="3"/>
  <c r="CY125" i="3"/>
  <c r="CZ125" i="3"/>
  <c r="DA125" i="3"/>
  <c r="A126" i="3"/>
  <c r="CX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X173" i="3"/>
  <c r="CY173" i="3"/>
  <c r="CZ173" i="3"/>
  <c r="DA173" i="3"/>
  <c r="A174" i="3"/>
  <c r="CX174" i="3"/>
  <c r="CY174" i="3"/>
  <c r="CZ174" i="3"/>
  <c r="DA174" i="3"/>
  <c r="A175" i="3"/>
  <c r="CX175" i="3"/>
  <c r="CY175" i="3"/>
  <c r="CZ175" i="3"/>
  <c r="DA175" i="3"/>
  <c r="A176" i="3"/>
  <c r="CX176" i="3"/>
  <c r="CY176" i="3"/>
  <c r="CZ176" i="3"/>
  <c r="DA176" i="3"/>
  <c r="A177" i="3"/>
  <c r="CX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X195" i="3"/>
  <c r="CY195" i="3"/>
  <c r="CZ195" i="3"/>
  <c r="DA195" i="3"/>
  <c r="A196" i="3"/>
  <c r="CX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X219" i="3"/>
  <c r="CY219" i="3"/>
  <c r="CZ219" i="3"/>
  <c r="DA219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CQ24" i="1" s="1"/>
  <c r="P24" i="1" s="1"/>
  <c r="AE24" i="1"/>
  <c r="H25" i="5" s="1"/>
  <c r="R25" i="5" s="1"/>
  <c r="AF24" i="1"/>
  <c r="AG24" i="1"/>
  <c r="CU24" i="1" s="1"/>
  <c r="T24" i="1" s="1"/>
  <c r="AH24" i="1"/>
  <c r="CV24" i="1" s="1"/>
  <c r="U24" i="1" s="1"/>
  <c r="AI24" i="1"/>
  <c r="CW24" i="1" s="1"/>
  <c r="V24" i="1" s="1"/>
  <c r="AJ24" i="1"/>
  <c r="CX24" i="1" s="1"/>
  <c r="W24" i="1" s="1"/>
  <c r="FR24" i="1"/>
  <c r="GL24" i="1"/>
  <c r="GO24" i="1"/>
  <c r="GP24" i="1"/>
  <c r="GV24" i="1"/>
  <c r="GX24" i="1" s="1"/>
  <c r="C25" i="1"/>
  <c r="D25" i="1"/>
  <c r="AC25" i="1"/>
  <c r="AE25" i="1"/>
  <c r="H33" i="5" s="1"/>
  <c r="R33" i="5" s="1"/>
  <c r="AF25" i="1"/>
  <c r="AG25" i="1"/>
  <c r="CU25" i="1" s="1"/>
  <c r="T25" i="1" s="1"/>
  <c r="AH25" i="1"/>
  <c r="CV25" i="1" s="1"/>
  <c r="U25" i="1" s="1"/>
  <c r="AI25" i="1"/>
  <c r="AJ25" i="1"/>
  <c r="CT25" i="1"/>
  <c r="S25" i="1" s="1"/>
  <c r="K31" i="5" s="1"/>
  <c r="CW25" i="1"/>
  <c r="V25" i="1" s="1"/>
  <c r="CX25" i="1"/>
  <c r="W25" i="1" s="1"/>
  <c r="FR25" i="1"/>
  <c r="GL25" i="1"/>
  <c r="GO25" i="1"/>
  <c r="GP25" i="1"/>
  <c r="GV25" i="1"/>
  <c r="GX25" i="1"/>
  <c r="C26" i="1"/>
  <c r="D26" i="1"/>
  <c r="AC26" i="1"/>
  <c r="AE26" i="1"/>
  <c r="AF26" i="1"/>
  <c r="AG26" i="1"/>
  <c r="AH26" i="1"/>
  <c r="AI26" i="1"/>
  <c r="CW26" i="1" s="1"/>
  <c r="V26" i="1" s="1"/>
  <c r="AJ26" i="1"/>
  <c r="CX26" i="1" s="1"/>
  <c r="W26" i="1" s="1"/>
  <c r="CQ26" i="1"/>
  <c r="P26" i="1" s="1"/>
  <c r="CU26" i="1"/>
  <c r="T26" i="1" s="1"/>
  <c r="CV26" i="1"/>
  <c r="U26" i="1" s="1"/>
  <c r="FR26" i="1"/>
  <c r="GL26" i="1"/>
  <c r="GO26" i="1"/>
  <c r="GP26" i="1"/>
  <c r="GV26" i="1"/>
  <c r="GX26" i="1" s="1"/>
  <c r="C27" i="1"/>
  <c r="D27" i="1"/>
  <c r="I27" i="1"/>
  <c r="AC27" i="1"/>
  <c r="CQ27" i="1" s="1"/>
  <c r="AE27" i="1"/>
  <c r="AD27" i="1" s="1"/>
  <c r="AF27" i="1"/>
  <c r="AG27" i="1"/>
  <c r="CU27" i="1" s="1"/>
  <c r="AH27" i="1"/>
  <c r="AI27" i="1"/>
  <c r="AJ27" i="1"/>
  <c r="CX27" i="1" s="1"/>
  <c r="CS27" i="1"/>
  <c r="CV27" i="1"/>
  <c r="CW27" i="1"/>
  <c r="FR27" i="1"/>
  <c r="GL27" i="1"/>
  <c r="GO27" i="1"/>
  <c r="GP27" i="1"/>
  <c r="GV27" i="1"/>
  <c r="C28" i="1"/>
  <c r="D28" i="1"/>
  <c r="AC28" i="1"/>
  <c r="AD28" i="1"/>
  <c r="AE28" i="1"/>
  <c r="AF28" i="1"/>
  <c r="AG28" i="1"/>
  <c r="CU28" i="1" s="1"/>
  <c r="T28" i="1" s="1"/>
  <c r="AH28" i="1"/>
  <c r="CV28" i="1" s="1"/>
  <c r="U28" i="1" s="1"/>
  <c r="AI28" i="1"/>
  <c r="CW28" i="1" s="1"/>
  <c r="V28" i="1" s="1"/>
  <c r="AJ28" i="1"/>
  <c r="CQ28" i="1"/>
  <c r="P28" i="1" s="1"/>
  <c r="CT28" i="1"/>
  <c r="S28" i="1" s="1"/>
  <c r="K54" i="5" s="1"/>
  <c r="CX28" i="1"/>
  <c r="W28" i="1" s="1"/>
  <c r="FR28" i="1"/>
  <c r="GL28" i="1"/>
  <c r="GO28" i="1"/>
  <c r="GP28" i="1"/>
  <c r="GV28" i="1"/>
  <c r="GX28" i="1" s="1"/>
  <c r="C29" i="1"/>
  <c r="D29" i="1"/>
  <c r="AC29" i="1"/>
  <c r="CQ29" i="1" s="1"/>
  <c r="P29" i="1" s="1"/>
  <c r="AE29" i="1"/>
  <c r="CS29" i="1" s="1"/>
  <c r="R29" i="1" s="1"/>
  <c r="K64" i="5" s="1"/>
  <c r="AF29" i="1"/>
  <c r="AG29" i="1"/>
  <c r="CU29" i="1" s="1"/>
  <c r="T29" i="1" s="1"/>
  <c r="AH29" i="1"/>
  <c r="AI29" i="1"/>
  <c r="CW29" i="1" s="1"/>
  <c r="V29" i="1" s="1"/>
  <c r="AJ29" i="1"/>
  <c r="CX29" i="1" s="1"/>
  <c r="W29" i="1" s="1"/>
  <c r="CV29" i="1"/>
  <c r="U29" i="1" s="1"/>
  <c r="FR29" i="1"/>
  <c r="GL29" i="1"/>
  <c r="GO29" i="1"/>
  <c r="GP29" i="1"/>
  <c r="GV29" i="1"/>
  <c r="GX29" i="1"/>
  <c r="C30" i="1"/>
  <c r="D30" i="1"/>
  <c r="AC30" i="1"/>
  <c r="AE30" i="1"/>
  <c r="CS30" i="1" s="1"/>
  <c r="R30" i="1" s="1"/>
  <c r="GK30" i="1" s="1"/>
  <c r="AF30" i="1"/>
  <c r="AG30" i="1"/>
  <c r="CU30" i="1" s="1"/>
  <c r="T30" i="1" s="1"/>
  <c r="AH30" i="1"/>
  <c r="AI30" i="1"/>
  <c r="CW30" i="1" s="1"/>
  <c r="V30" i="1" s="1"/>
  <c r="AJ30" i="1"/>
  <c r="CX30" i="1" s="1"/>
  <c r="W30" i="1" s="1"/>
  <c r="CT30" i="1"/>
  <c r="S30" i="1" s="1"/>
  <c r="CY30" i="1" s="1"/>
  <c r="X30" i="1" s="1"/>
  <c r="T69" i="5" s="1"/>
  <c r="K71" i="5" s="1"/>
  <c r="CV30" i="1"/>
  <c r="U30" i="1" s="1"/>
  <c r="FR30" i="1"/>
  <c r="GL30" i="1"/>
  <c r="GO30" i="1"/>
  <c r="GP30" i="1"/>
  <c r="GV30" i="1"/>
  <c r="GX30" i="1" s="1"/>
  <c r="C31" i="1"/>
  <c r="D31" i="1"/>
  <c r="AC31" i="1"/>
  <c r="H79" i="5" s="1"/>
  <c r="AE31" i="1"/>
  <c r="AF31" i="1"/>
  <c r="AG31" i="1"/>
  <c r="CU31" i="1" s="1"/>
  <c r="T31" i="1" s="1"/>
  <c r="AH31" i="1"/>
  <c r="CV31" i="1" s="1"/>
  <c r="U31" i="1" s="1"/>
  <c r="AI31" i="1"/>
  <c r="CW31" i="1" s="1"/>
  <c r="V31" i="1" s="1"/>
  <c r="AJ31" i="1"/>
  <c r="CS31" i="1"/>
  <c r="R31" i="1" s="1"/>
  <c r="CT31" i="1"/>
  <c r="S31" i="1" s="1"/>
  <c r="K76" i="5" s="1"/>
  <c r="CX31" i="1"/>
  <c r="W31" i="1" s="1"/>
  <c r="FR31" i="1"/>
  <c r="GL31" i="1"/>
  <c r="GO31" i="1"/>
  <c r="GP31" i="1"/>
  <c r="GV31" i="1"/>
  <c r="GX31" i="1" s="1"/>
  <c r="I32" i="1"/>
  <c r="E83" i="5" s="1"/>
  <c r="AC32" i="1"/>
  <c r="AE32" i="1"/>
  <c r="CS32" i="1" s="1"/>
  <c r="R32" i="1" s="1"/>
  <c r="GK32" i="1" s="1"/>
  <c r="AF32" i="1"/>
  <c r="AG32" i="1"/>
  <c r="AH32" i="1"/>
  <c r="AI32" i="1"/>
  <c r="CW32" i="1" s="1"/>
  <c r="V32" i="1" s="1"/>
  <c r="AJ32" i="1"/>
  <c r="CX32" i="1" s="1"/>
  <c r="CU32" i="1"/>
  <c r="T32" i="1" s="1"/>
  <c r="CV32" i="1"/>
  <c r="U32" i="1" s="1"/>
  <c r="FR32" i="1"/>
  <c r="GL32" i="1"/>
  <c r="GO32" i="1"/>
  <c r="GP32" i="1"/>
  <c r="GV32" i="1"/>
  <c r="I33" i="1"/>
  <c r="E84" i="5" s="1"/>
  <c r="AC33" i="1"/>
  <c r="AE33" i="1"/>
  <c r="CS33" i="1" s="1"/>
  <c r="R33" i="1" s="1"/>
  <c r="AF33" i="1"/>
  <c r="AG33" i="1"/>
  <c r="CU33" i="1" s="1"/>
  <c r="T33" i="1" s="1"/>
  <c r="AH33" i="1"/>
  <c r="CV33" i="1" s="1"/>
  <c r="U33" i="1" s="1"/>
  <c r="AI33" i="1"/>
  <c r="CW33" i="1" s="1"/>
  <c r="V33" i="1" s="1"/>
  <c r="AJ33" i="1"/>
  <c r="CX33" i="1" s="1"/>
  <c r="W33" i="1" s="1"/>
  <c r="CT33" i="1"/>
  <c r="S33" i="1" s="1"/>
  <c r="FR33" i="1"/>
  <c r="GK33" i="1"/>
  <c r="GL33" i="1"/>
  <c r="GO33" i="1"/>
  <c r="GP33" i="1"/>
  <c r="GV33" i="1"/>
  <c r="GX33" i="1" s="1"/>
  <c r="C34" i="1"/>
  <c r="D34" i="1"/>
  <c r="AC34" i="1"/>
  <c r="AE34" i="1"/>
  <c r="CS34" i="1" s="1"/>
  <c r="R34" i="1" s="1"/>
  <c r="K89" i="5" s="1"/>
  <c r="AF34" i="1"/>
  <c r="AG34" i="1"/>
  <c r="CU34" i="1" s="1"/>
  <c r="T34" i="1" s="1"/>
  <c r="AH34" i="1"/>
  <c r="AI34" i="1"/>
  <c r="CW34" i="1" s="1"/>
  <c r="V34" i="1" s="1"/>
  <c r="AJ34" i="1"/>
  <c r="CX34" i="1" s="1"/>
  <c r="W34" i="1" s="1"/>
  <c r="CV34" i="1"/>
  <c r="U34" i="1" s="1"/>
  <c r="FR34" i="1"/>
  <c r="GL34" i="1"/>
  <c r="GO34" i="1"/>
  <c r="GP34" i="1"/>
  <c r="GV34" i="1"/>
  <c r="GX34" i="1" s="1"/>
  <c r="I35" i="1"/>
  <c r="E94" i="5" s="1"/>
  <c r="P35" i="1"/>
  <c r="U35" i="1"/>
  <c r="AC35" i="1"/>
  <c r="AE35" i="1"/>
  <c r="CS35" i="1" s="1"/>
  <c r="R35" i="1" s="1"/>
  <c r="GK35" i="1" s="1"/>
  <c r="AF35" i="1"/>
  <c r="AG35" i="1"/>
  <c r="AH35" i="1"/>
  <c r="CV35" i="1" s="1"/>
  <c r="AI35" i="1"/>
  <c r="CW35" i="1" s="1"/>
  <c r="V35" i="1" s="1"/>
  <c r="AJ35" i="1"/>
  <c r="CX35" i="1" s="1"/>
  <c r="W35" i="1" s="1"/>
  <c r="CQ35" i="1"/>
  <c r="CU35" i="1"/>
  <c r="T35" i="1" s="1"/>
  <c r="FR35" i="1"/>
  <c r="GL35" i="1"/>
  <c r="GO35" i="1"/>
  <c r="GP35" i="1"/>
  <c r="GV35" i="1"/>
  <c r="GX35" i="1" s="1"/>
  <c r="I36" i="1"/>
  <c r="E95" i="5" s="1"/>
  <c r="P36" i="1"/>
  <c r="AC36" i="1"/>
  <c r="AE36" i="1"/>
  <c r="CS36" i="1" s="1"/>
  <c r="R36" i="1" s="1"/>
  <c r="GK36" i="1" s="1"/>
  <c r="AF36" i="1"/>
  <c r="CT36" i="1" s="1"/>
  <c r="S36" i="1" s="1"/>
  <c r="AG36" i="1"/>
  <c r="AH36" i="1"/>
  <c r="CV36" i="1" s="1"/>
  <c r="U36" i="1" s="1"/>
  <c r="AI36" i="1"/>
  <c r="CW36" i="1" s="1"/>
  <c r="V36" i="1" s="1"/>
  <c r="AJ36" i="1"/>
  <c r="CQ36" i="1"/>
  <c r="CU36" i="1"/>
  <c r="T36" i="1" s="1"/>
  <c r="CX36" i="1"/>
  <c r="W36" i="1" s="1"/>
  <c r="FR36" i="1"/>
  <c r="GL36" i="1"/>
  <c r="GO36" i="1"/>
  <c r="GP36" i="1"/>
  <c r="GV36" i="1"/>
  <c r="GX36" i="1" s="1"/>
  <c r="I37" i="1"/>
  <c r="E96" i="5" s="1"/>
  <c r="AC37" i="1"/>
  <c r="AD37" i="1"/>
  <c r="CR37" i="1" s="1"/>
  <c r="Q37" i="1" s="1"/>
  <c r="AE37" i="1"/>
  <c r="AF37" i="1"/>
  <c r="AG37" i="1"/>
  <c r="CU37" i="1" s="1"/>
  <c r="T37" i="1" s="1"/>
  <c r="AH37" i="1"/>
  <c r="CV37" i="1" s="1"/>
  <c r="U37" i="1" s="1"/>
  <c r="AI37" i="1"/>
  <c r="AJ37" i="1"/>
  <c r="CX37" i="1" s="1"/>
  <c r="W37" i="1" s="1"/>
  <c r="CS37" i="1"/>
  <c r="R37" i="1" s="1"/>
  <c r="GK37" i="1" s="1"/>
  <c r="CW37" i="1"/>
  <c r="V37" i="1" s="1"/>
  <c r="FR37" i="1"/>
  <c r="GL37" i="1"/>
  <c r="GO37" i="1"/>
  <c r="GP37" i="1"/>
  <c r="GV37" i="1"/>
  <c r="GX37" i="1"/>
  <c r="I38" i="1"/>
  <c r="E97" i="5" s="1"/>
  <c r="AC38" i="1"/>
  <c r="AE38" i="1"/>
  <c r="AD38" i="1" s="1"/>
  <c r="CR38" i="1" s="1"/>
  <c r="Q38" i="1" s="1"/>
  <c r="AF38" i="1"/>
  <c r="CT38" i="1" s="1"/>
  <c r="S38" i="1" s="1"/>
  <c r="AG38" i="1"/>
  <c r="CU38" i="1" s="1"/>
  <c r="AH38" i="1"/>
  <c r="AI38" i="1"/>
  <c r="CW38" i="1" s="1"/>
  <c r="V38" i="1" s="1"/>
  <c r="AJ38" i="1"/>
  <c r="CX38" i="1" s="1"/>
  <c r="W38" i="1" s="1"/>
  <c r="CV38" i="1"/>
  <c r="U38" i="1" s="1"/>
  <c r="FR38" i="1"/>
  <c r="GL38" i="1"/>
  <c r="GO38" i="1"/>
  <c r="GP38" i="1"/>
  <c r="GV38" i="1"/>
  <c r="GX38" i="1" s="1"/>
  <c r="C39" i="1"/>
  <c r="D39" i="1"/>
  <c r="AC39" i="1"/>
  <c r="H103" i="5" s="1"/>
  <c r="AE39" i="1"/>
  <c r="AD39" i="1" s="1"/>
  <c r="AF39" i="1"/>
  <c r="AG39" i="1"/>
  <c r="AH39" i="1"/>
  <c r="CV39" i="1" s="1"/>
  <c r="U39" i="1" s="1"/>
  <c r="AI39" i="1"/>
  <c r="CW39" i="1" s="1"/>
  <c r="V39" i="1" s="1"/>
  <c r="AJ39" i="1"/>
  <c r="CQ39" i="1"/>
  <c r="P39" i="1" s="1"/>
  <c r="K103" i="5" s="1"/>
  <c r="CT39" i="1"/>
  <c r="S39" i="1" s="1"/>
  <c r="CU39" i="1"/>
  <c r="T39" i="1" s="1"/>
  <c r="CX39" i="1"/>
  <c r="W39" i="1" s="1"/>
  <c r="FR39" i="1"/>
  <c r="GL39" i="1"/>
  <c r="GO39" i="1"/>
  <c r="GP39" i="1"/>
  <c r="GV39" i="1"/>
  <c r="GX39" i="1" s="1"/>
  <c r="I40" i="1"/>
  <c r="E107" i="5" s="1"/>
  <c r="AC40" i="1"/>
  <c r="AE40" i="1"/>
  <c r="AF40" i="1"/>
  <c r="AG40" i="1"/>
  <c r="AH40" i="1"/>
  <c r="AI40" i="1"/>
  <c r="CW40" i="1" s="1"/>
  <c r="V40" i="1" s="1"/>
  <c r="AJ40" i="1"/>
  <c r="CX40" i="1" s="1"/>
  <c r="CU40" i="1"/>
  <c r="T40" i="1" s="1"/>
  <c r="CV40" i="1"/>
  <c r="U40" i="1" s="1"/>
  <c r="FR40" i="1"/>
  <c r="GL40" i="1"/>
  <c r="GO40" i="1"/>
  <c r="GP40" i="1"/>
  <c r="GV40" i="1"/>
  <c r="I41" i="1"/>
  <c r="E108" i="5" s="1"/>
  <c r="AC41" i="1"/>
  <c r="AE41" i="1"/>
  <c r="CS41" i="1" s="1"/>
  <c r="R41" i="1" s="1"/>
  <c r="GK41" i="1" s="1"/>
  <c r="AF41" i="1"/>
  <c r="AG41" i="1"/>
  <c r="CU41" i="1" s="1"/>
  <c r="T41" i="1" s="1"/>
  <c r="AH41" i="1"/>
  <c r="CV41" i="1" s="1"/>
  <c r="U41" i="1" s="1"/>
  <c r="AI41" i="1"/>
  <c r="CW41" i="1" s="1"/>
  <c r="V41" i="1" s="1"/>
  <c r="AJ41" i="1"/>
  <c r="CQ41" i="1"/>
  <c r="P41" i="1" s="1"/>
  <c r="CX41" i="1"/>
  <c r="W41" i="1" s="1"/>
  <c r="FR41" i="1"/>
  <c r="GL41" i="1"/>
  <c r="GO41" i="1"/>
  <c r="GP41" i="1"/>
  <c r="GV41" i="1"/>
  <c r="GX41" i="1" s="1"/>
  <c r="I42" i="1"/>
  <c r="E109" i="5" s="1"/>
  <c r="AC42" i="1"/>
  <c r="AD42" i="1"/>
  <c r="CR42" i="1" s="1"/>
  <c r="Q42" i="1" s="1"/>
  <c r="AE42" i="1"/>
  <c r="AF42" i="1"/>
  <c r="AG42" i="1"/>
  <c r="CU42" i="1" s="1"/>
  <c r="T42" i="1" s="1"/>
  <c r="AH42" i="1"/>
  <c r="CV42" i="1" s="1"/>
  <c r="U42" i="1" s="1"/>
  <c r="AI42" i="1"/>
  <c r="AJ42" i="1"/>
  <c r="CS42" i="1"/>
  <c r="R42" i="1" s="1"/>
  <c r="GK42" i="1" s="1"/>
  <c r="CT42" i="1"/>
  <c r="S42" i="1" s="1"/>
  <c r="CW42" i="1"/>
  <c r="V42" i="1" s="1"/>
  <c r="CX42" i="1"/>
  <c r="W42" i="1" s="1"/>
  <c r="FR42" i="1"/>
  <c r="GL42" i="1"/>
  <c r="GO42" i="1"/>
  <c r="GP42" i="1"/>
  <c r="GV42" i="1"/>
  <c r="GX42" i="1"/>
  <c r="I43" i="1"/>
  <c r="E110" i="5" s="1"/>
  <c r="AC43" i="1"/>
  <c r="AE43" i="1"/>
  <c r="AD43" i="1" s="1"/>
  <c r="AF43" i="1"/>
  <c r="AG43" i="1"/>
  <c r="CU43" i="1" s="1"/>
  <c r="AH43" i="1"/>
  <c r="AI43" i="1"/>
  <c r="AJ43" i="1"/>
  <c r="CX43" i="1" s="1"/>
  <c r="W43" i="1" s="1"/>
  <c r="CV43" i="1"/>
  <c r="U43" i="1" s="1"/>
  <c r="CW43" i="1"/>
  <c r="V43" i="1" s="1"/>
  <c r="FR43" i="1"/>
  <c r="GL43" i="1"/>
  <c r="GO43" i="1"/>
  <c r="GP43" i="1"/>
  <c r="GV43" i="1"/>
  <c r="GX43" i="1" s="1"/>
  <c r="I44" i="1"/>
  <c r="E111" i="5" s="1"/>
  <c r="AC44" i="1"/>
  <c r="CQ44" i="1" s="1"/>
  <c r="P44" i="1" s="1"/>
  <c r="AE44" i="1"/>
  <c r="AF44" i="1"/>
  <c r="AG44" i="1"/>
  <c r="AH44" i="1"/>
  <c r="CV44" i="1" s="1"/>
  <c r="U44" i="1" s="1"/>
  <c r="AI44" i="1"/>
  <c r="CW44" i="1" s="1"/>
  <c r="AJ44" i="1"/>
  <c r="CX44" i="1" s="1"/>
  <c r="CU44" i="1"/>
  <c r="T44" i="1" s="1"/>
  <c r="FR44" i="1"/>
  <c r="GL44" i="1"/>
  <c r="GO44" i="1"/>
  <c r="GP44" i="1"/>
  <c r="GV44" i="1"/>
  <c r="I45" i="1"/>
  <c r="E112" i="5" s="1"/>
  <c r="AC45" i="1"/>
  <c r="AE45" i="1"/>
  <c r="AF45" i="1"/>
  <c r="CT45" i="1" s="1"/>
  <c r="S45" i="1" s="1"/>
  <c r="AG45" i="1"/>
  <c r="AH45" i="1"/>
  <c r="CV45" i="1" s="1"/>
  <c r="AI45" i="1"/>
  <c r="CW45" i="1" s="1"/>
  <c r="V45" i="1" s="1"/>
  <c r="AJ45" i="1"/>
  <c r="CU45" i="1"/>
  <c r="T45" i="1" s="1"/>
  <c r="CX45" i="1"/>
  <c r="W45" i="1" s="1"/>
  <c r="FR45" i="1"/>
  <c r="GL45" i="1"/>
  <c r="GO45" i="1"/>
  <c r="GP45" i="1"/>
  <c r="GV45" i="1"/>
  <c r="I46" i="1"/>
  <c r="E113" i="5" s="1"/>
  <c r="AC46" i="1"/>
  <c r="AE46" i="1"/>
  <c r="AD46" i="1" s="1"/>
  <c r="CR46" i="1" s="1"/>
  <c r="Q46" i="1" s="1"/>
  <c r="AF46" i="1"/>
  <c r="CT46" i="1" s="1"/>
  <c r="S46" i="1" s="1"/>
  <c r="AG46" i="1"/>
  <c r="AH46" i="1"/>
  <c r="CV46" i="1" s="1"/>
  <c r="U46" i="1" s="1"/>
  <c r="AI46" i="1"/>
  <c r="CW46" i="1" s="1"/>
  <c r="V46" i="1" s="1"/>
  <c r="AJ46" i="1"/>
  <c r="CX46" i="1" s="1"/>
  <c r="W46" i="1" s="1"/>
  <c r="CQ46" i="1"/>
  <c r="P46" i="1" s="1"/>
  <c r="CS46" i="1"/>
  <c r="R46" i="1" s="1"/>
  <c r="CU46" i="1"/>
  <c r="T46" i="1" s="1"/>
  <c r="FR46" i="1"/>
  <c r="GK46" i="1"/>
  <c r="GL46" i="1"/>
  <c r="GO46" i="1"/>
  <c r="GP46" i="1"/>
  <c r="GV46" i="1"/>
  <c r="GX46" i="1" s="1"/>
  <c r="I47" i="1"/>
  <c r="E114" i="5" s="1"/>
  <c r="AB47" i="1"/>
  <c r="AC47" i="1"/>
  <c r="AE47" i="1"/>
  <c r="AD47" i="1" s="1"/>
  <c r="CR47" i="1" s="1"/>
  <c r="Q47" i="1" s="1"/>
  <c r="AF47" i="1"/>
  <c r="AG47" i="1"/>
  <c r="CU47" i="1" s="1"/>
  <c r="T47" i="1" s="1"/>
  <c r="AH47" i="1"/>
  <c r="AI47" i="1"/>
  <c r="AJ47" i="1"/>
  <c r="CS47" i="1"/>
  <c r="R47" i="1" s="1"/>
  <c r="GK47" i="1" s="1"/>
  <c r="CV47" i="1"/>
  <c r="U47" i="1" s="1"/>
  <c r="CW47" i="1"/>
  <c r="V47" i="1" s="1"/>
  <c r="CX47" i="1"/>
  <c r="W47" i="1" s="1"/>
  <c r="FR47" i="1"/>
  <c r="GL47" i="1"/>
  <c r="GO47" i="1"/>
  <c r="GP47" i="1"/>
  <c r="GV47" i="1"/>
  <c r="GX47" i="1" s="1"/>
  <c r="I48" i="1"/>
  <c r="E115" i="5" s="1"/>
  <c r="AB48" i="1"/>
  <c r="AC48" i="1"/>
  <c r="AE48" i="1"/>
  <c r="AD48" i="1" s="1"/>
  <c r="CR48" i="1" s="1"/>
  <c r="Q48" i="1" s="1"/>
  <c r="AF48" i="1"/>
  <c r="AG48" i="1"/>
  <c r="CU48" i="1" s="1"/>
  <c r="T48" i="1" s="1"/>
  <c r="AH48" i="1"/>
  <c r="AI48" i="1"/>
  <c r="CW48" i="1" s="1"/>
  <c r="V48" i="1" s="1"/>
  <c r="AJ48" i="1"/>
  <c r="CX48" i="1" s="1"/>
  <c r="CQ48" i="1"/>
  <c r="P48" i="1" s="1"/>
  <c r="CS48" i="1"/>
  <c r="R48" i="1" s="1"/>
  <c r="GK48" i="1" s="1"/>
  <c r="CV48" i="1"/>
  <c r="U48" i="1" s="1"/>
  <c r="FR48" i="1"/>
  <c r="GL48" i="1"/>
  <c r="GO48" i="1"/>
  <c r="GP48" i="1"/>
  <c r="GV48" i="1"/>
  <c r="GX48" i="1" s="1"/>
  <c r="I49" i="1"/>
  <c r="E116" i="5" s="1"/>
  <c r="AC49" i="1"/>
  <c r="AD49" i="1"/>
  <c r="AE49" i="1"/>
  <c r="CS49" i="1" s="1"/>
  <c r="R49" i="1" s="1"/>
  <c r="GK49" i="1" s="1"/>
  <c r="AF49" i="1"/>
  <c r="CT49" i="1" s="1"/>
  <c r="S49" i="1" s="1"/>
  <c r="AG49" i="1"/>
  <c r="AH49" i="1"/>
  <c r="CV49" i="1" s="1"/>
  <c r="U49" i="1" s="1"/>
  <c r="AI49" i="1"/>
  <c r="CW49" i="1" s="1"/>
  <c r="V49" i="1" s="1"/>
  <c r="AJ49" i="1"/>
  <c r="CX49" i="1" s="1"/>
  <c r="W49" i="1" s="1"/>
  <c r="CQ49" i="1"/>
  <c r="P49" i="1" s="1"/>
  <c r="CR49" i="1"/>
  <c r="Q49" i="1" s="1"/>
  <c r="CU49" i="1"/>
  <c r="T49" i="1" s="1"/>
  <c r="FR49" i="1"/>
  <c r="GL49" i="1"/>
  <c r="GO49" i="1"/>
  <c r="GP49" i="1"/>
  <c r="GV49" i="1"/>
  <c r="GX49" i="1" s="1"/>
  <c r="I50" i="1"/>
  <c r="AC50" i="1"/>
  <c r="AE50" i="1"/>
  <c r="AD50" i="1" s="1"/>
  <c r="CR50" i="1" s="1"/>
  <c r="AF50" i="1"/>
  <c r="AG50" i="1"/>
  <c r="CU50" i="1" s="1"/>
  <c r="AH50" i="1"/>
  <c r="AI50" i="1"/>
  <c r="CW50" i="1" s="1"/>
  <c r="AJ50" i="1"/>
  <c r="CX50" i="1" s="1"/>
  <c r="CS50" i="1"/>
  <c r="CV50" i="1"/>
  <c r="FR50" i="1"/>
  <c r="GL50" i="1"/>
  <c r="GO50" i="1"/>
  <c r="GP50" i="1"/>
  <c r="GV50" i="1"/>
  <c r="I51" i="1"/>
  <c r="AC51" i="1"/>
  <c r="H118" i="5" s="1"/>
  <c r="W118" i="5" s="1"/>
  <c r="AE51" i="1"/>
  <c r="AD51" i="1" s="1"/>
  <c r="AF51" i="1"/>
  <c r="AG51" i="1"/>
  <c r="AH51" i="1"/>
  <c r="CV51" i="1" s="1"/>
  <c r="AI51" i="1"/>
  <c r="CW51" i="1" s="1"/>
  <c r="V51" i="1" s="1"/>
  <c r="AJ51" i="1"/>
  <c r="CX51" i="1" s="1"/>
  <c r="CS51" i="1"/>
  <c r="R51" i="1" s="1"/>
  <c r="GK51" i="1" s="1"/>
  <c r="CU51" i="1"/>
  <c r="FR51" i="1"/>
  <c r="GL51" i="1"/>
  <c r="GO51" i="1"/>
  <c r="GP51" i="1"/>
  <c r="GV51" i="1"/>
  <c r="GX51" i="1"/>
  <c r="C52" i="1"/>
  <c r="D52" i="1"/>
  <c r="AC52" i="1"/>
  <c r="AD52" i="1"/>
  <c r="AE52" i="1"/>
  <c r="H123" i="5" s="1"/>
  <c r="R123" i="5" s="1"/>
  <c r="AF52" i="1"/>
  <c r="AG52" i="1"/>
  <c r="AH52" i="1"/>
  <c r="CV52" i="1" s="1"/>
  <c r="U52" i="1" s="1"/>
  <c r="AI52" i="1"/>
  <c r="AJ52" i="1"/>
  <c r="CX52" i="1" s="1"/>
  <c r="W52" i="1" s="1"/>
  <c r="CT52" i="1"/>
  <c r="S52" i="1" s="1"/>
  <c r="CU52" i="1"/>
  <c r="T52" i="1" s="1"/>
  <c r="CW52" i="1"/>
  <c r="V52" i="1" s="1"/>
  <c r="FR52" i="1"/>
  <c r="GL52" i="1"/>
  <c r="GO52" i="1"/>
  <c r="GP52" i="1"/>
  <c r="GV52" i="1"/>
  <c r="GX52" i="1" s="1"/>
  <c r="I53" i="1"/>
  <c r="AC53" i="1"/>
  <c r="AE53" i="1"/>
  <c r="AD53" i="1" s="1"/>
  <c r="CR53" i="1" s="1"/>
  <c r="AF53" i="1"/>
  <c r="AG53" i="1"/>
  <c r="CU53" i="1" s="1"/>
  <c r="AH53" i="1"/>
  <c r="CV53" i="1" s="1"/>
  <c r="AI53" i="1"/>
  <c r="AJ53" i="1"/>
  <c r="CX53" i="1" s="1"/>
  <c r="W53" i="1" s="1"/>
  <c r="CT53" i="1"/>
  <c r="S53" i="1" s="1"/>
  <c r="CW53" i="1"/>
  <c r="V53" i="1" s="1"/>
  <c r="FR53" i="1"/>
  <c r="GL53" i="1"/>
  <c r="GO53" i="1"/>
  <c r="GP53" i="1"/>
  <c r="GV53" i="1"/>
  <c r="I54" i="1"/>
  <c r="AC54" i="1"/>
  <c r="AE54" i="1"/>
  <c r="AD54" i="1" s="1"/>
  <c r="AF54" i="1"/>
  <c r="AG54" i="1"/>
  <c r="CU54" i="1" s="1"/>
  <c r="AH54" i="1"/>
  <c r="AI54" i="1"/>
  <c r="CW54" i="1" s="1"/>
  <c r="AJ54" i="1"/>
  <c r="CX54" i="1" s="1"/>
  <c r="CQ54" i="1"/>
  <c r="CV54" i="1"/>
  <c r="FR54" i="1"/>
  <c r="GL54" i="1"/>
  <c r="GO54" i="1"/>
  <c r="GP54" i="1"/>
  <c r="GV54" i="1"/>
  <c r="GX54" i="1" s="1"/>
  <c r="C55" i="1"/>
  <c r="D55" i="1"/>
  <c r="AC55" i="1"/>
  <c r="AE55" i="1"/>
  <c r="H134" i="5" s="1"/>
  <c r="R134" i="5" s="1"/>
  <c r="AF55" i="1"/>
  <c r="CT55" i="1" s="1"/>
  <c r="S55" i="1" s="1"/>
  <c r="AG55" i="1"/>
  <c r="CU55" i="1" s="1"/>
  <c r="T55" i="1" s="1"/>
  <c r="AH55" i="1"/>
  <c r="CV55" i="1" s="1"/>
  <c r="U55" i="1" s="1"/>
  <c r="AI55" i="1"/>
  <c r="AJ55" i="1"/>
  <c r="CX55" i="1" s="1"/>
  <c r="W55" i="1" s="1"/>
  <c r="CS55" i="1"/>
  <c r="R55" i="1" s="1"/>
  <c r="CW55" i="1"/>
  <c r="V55" i="1" s="1"/>
  <c r="FR55" i="1"/>
  <c r="GL55" i="1"/>
  <c r="GO55" i="1"/>
  <c r="GP55" i="1"/>
  <c r="GV55" i="1"/>
  <c r="GX55" i="1"/>
  <c r="I56" i="1"/>
  <c r="AC56" i="1"/>
  <c r="AE56" i="1"/>
  <c r="AD56" i="1" s="1"/>
  <c r="CR56" i="1" s="1"/>
  <c r="Q56" i="1" s="1"/>
  <c r="AF56" i="1"/>
  <c r="AG56" i="1"/>
  <c r="CU56" i="1" s="1"/>
  <c r="AH56" i="1"/>
  <c r="AI56" i="1"/>
  <c r="CW56" i="1" s="1"/>
  <c r="V56" i="1" s="1"/>
  <c r="AJ56" i="1"/>
  <c r="CX56" i="1" s="1"/>
  <c r="W56" i="1" s="1"/>
  <c r="CV56" i="1"/>
  <c r="FR56" i="1"/>
  <c r="GL56" i="1"/>
  <c r="GO56" i="1"/>
  <c r="GP56" i="1"/>
  <c r="GV56" i="1"/>
  <c r="I57" i="1"/>
  <c r="AC57" i="1"/>
  <c r="H140" i="5" s="1"/>
  <c r="W140" i="5" s="1"/>
  <c r="AE57" i="1"/>
  <c r="AD57" i="1" s="1"/>
  <c r="AF57" i="1"/>
  <c r="AG57" i="1"/>
  <c r="AH57" i="1"/>
  <c r="CV57" i="1" s="1"/>
  <c r="AI57" i="1"/>
  <c r="CW57" i="1" s="1"/>
  <c r="AJ57" i="1"/>
  <c r="CX57" i="1" s="1"/>
  <c r="CU57" i="1"/>
  <c r="FR57" i="1"/>
  <c r="GL57" i="1"/>
  <c r="GO57" i="1"/>
  <c r="GP57" i="1"/>
  <c r="GV57" i="1"/>
  <c r="GX57" i="1"/>
  <c r="C58" i="1"/>
  <c r="D58" i="1"/>
  <c r="AC58" i="1"/>
  <c r="AD58" i="1"/>
  <c r="AE58" i="1"/>
  <c r="H145" i="5" s="1"/>
  <c r="R145" i="5" s="1"/>
  <c r="AF58" i="1"/>
  <c r="AG58" i="1"/>
  <c r="AH58" i="1"/>
  <c r="CV58" i="1" s="1"/>
  <c r="U58" i="1" s="1"/>
  <c r="AI58" i="1"/>
  <c r="CW58" i="1" s="1"/>
  <c r="V58" i="1" s="1"/>
  <c r="AJ58" i="1"/>
  <c r="CT58" i="1"/>
  <c r="S58" i="1" s="1"/>
  <c r="CU58" i="1"/>
  <c r="T58" i="1" s="1"/>
  <c r="CX58" i="1"/>
  <c r="W58" i="1" s="1"/>
  <c r="FR58" i="1"/>
  <c r="GL58" i="1"/>
  <c r="GO58" i="1"/>
  <c r="GP58" i="1"/>
  <c r="GV58" i="1"/>
  <c r="GX58" i="1" s="1"/>
  <c r="I59" i="1"/>
  <c r="AC59" i="1"/>
  <c r="AE59" i="1"/>
  <c r="AD59" i="1" s="1"/>
  <c r="CR59" i="1" s="1"/>
  <c r="Q59" i="1" s="1"/>
  <c r="AF59" i="1"/>
  <c r="AG59" i="1"/>
  <c r="CU59" i="1" s="1"/>
  <c r="AH59" i="1"/>
  <c r="CV59" i="1" s="1"/>
  <c r="AI59" i="1"/>
  <c r="CW59" i="1" s="1"/>
  <c r="AJ59" i="1"/>
  <c r="CX59" i="1" s="1"/>
  <c r="CT59" i="1"/>
  <c r="FR59" i="1"/>
  <c r="GL59" i="1"/>
  <c r="GO59" i="1"/>
  <c r="GP59" i="1"/>
  <c r="GV59" i="1"/>
  <c r="I60" i="1"/>
  <c r="AC60" i="1"/>
  <c r="AE60" i="1"/>
  <c r="AD60" i="1" s="1"/>
  <c r="AF60" i="1"/>
  <c r="AG60" i="1"/>
  <c r="CU60" i="1" s="1"/>
  <c r="AH60" i="1"/>
  <c r="AI60" i="1"/>
  <c r="CW60" i="1" s="1"/>
  <c r="AJ60" i="1"/>
  <c r="CX60" i="1" s="1"/>
  <c r="CQ60" i="1"/>
  <c r="CV60" i="1"/>
  <c r="FR60" i="1"/>
  <c r="GL60" i="1"/>
  <c r="GO60" i="1"/>
  <c r="GP60" i="1"/>
  <c r="GV60" i="1"/>
  <c r="GX60" i="1" s="1"/>
  <c r="C61" i="1"/>
  <c r="D61" i="1"/>
  <c r="AC61" i="1"/>
  <c r="AE61" i="1"/>
  <c r="H156" i="5" s="1"/>
  <c r="R156" i="5" s="1"/>
  <c r="AF61" i="1"/>
  <c r="AG61" i="1"/>
  <c r="CU61" i="1" s="1"/>
  <c r="T61" i="1" s="1"/>
  <c r="AH61" i="1"/>
  <c r="CV61" i="1" s="1"/>
  <c r="U61" i="1" s="1"/>
  <c r="AI61" i="1"/>
  <c r="AJ61" i="1"/>
  <c r="CX61" i="1" s="1"/>
  <c r="W61" i="1" s="1"/>
  <c r="CS61" i="1"/>
  <c r="R61" i="1" s="1"/>
  <c r="CW61" i="1"/>
  <c r="V61" i="1" s="1"/>
  <c r="FR61" i="1"/>
  <c r="GL61" i="1"/>
  <c r="GO61" i="1"/>
  <c r="GP61" i="1"/>
  <c r="GV61" i="1"/>
  <c r="GX61" i="1"/>
  <c r="I62" i="1"/>
  <c r="AC62" i="1"/>
  <c r="AE62" i="1"/>
  <c r="AD62" i="1" s="1"/>
  <c r="CR62" i="1" s="1"/>
  <c r="AF62" i="1"/>
  <c r="AG62" i="1"/>
  <c r="CU62" i="1" s="1"/>
  <c r="AH62" i="1"/>
  <c r="AI62" i="1"/>
  <c r="AJ62" i="1"/>
  <c r="CX62" i="1" s="1"/>
  <c r="W62" i="1" s="1"/>
  <c r="CS62" i="1"/>
  <c r="CV62" i="1"/>
  <c r="CW62" i="1"/>
  <c r="FR62" i="1"/>
  <c r="GL62" i="1"/>
  <c r="GO62" i="1"/>
  <c r="GP62" i="1"/>
  <c r="GV62" i="1"/>
  <c r="I63" i="1"/>
  <c r="AC63" i="1"/>
  <c r="CQ63" i="1" s="1"/>
  <c r="AE63" i="1"/>
  <c r="AF63" i="1"/>
  <c r="AG63" i="1"/>
  <c r="AH63" i="1"/>
  <c r="AI63" i="1"/>
  <c r="CW63" i="1" s="1"/>
  <c r="V63" i="1" s="1"/>
  <c r="AJ63" i="1"/>
  <c r="CX63" i="1" s="1"/>
  <c r="CU63" i="1"/>
  <c r="CV63" i="1"/>
  <c r="FR63" i="1"/>
  <c r="GL63" i="1"/>
  <c r="GO63" i="1"/>
  <c r="GP63" i="1"/>
  <c r="GV63" i="1"/>
  <c r="GX63" i="1"/>
  <c r="C64" i="1"/>
  <c r="D64" i="1"/>
  <c r="AC64" i="1"/>
  <c r="AD64" i="1"/>
  <c r="AE64" i="1"/>
  <c r="AF64" i="1"/>
  <c r="CT64" i="1" s="1"/>
  <c r="S64" i="1" s="1"/>
  <c r="AG64" i="1"/>
  <c r="AH64" i="1"/>
  <c r="CV64" i="1" s="1"/>
  <c r="U64" i="1" s="1"/>
  <c r="AI64" i="1"/>
  <c r="AJ64" i="1"/>
  <c r="CX64" i="1" s="1"/>
  <c r="W64" i="1" s="1"/>
  <c r="CU64" i="1"/>
  <c r="T64" i="1" s="1"/>
  <c r="CW64" i="1"/>
  <c r="V64" i="1" s="1"/>
  <c r="FR64" i="1"/>
  <c r="GL64" i="1"/>
  <c r="GO64" i="1"/>
  <c r="GP64" i="1"/>
  <c r="GV64" i="1"/>
  <c r="GX64" i="1" s="1"/>
  <c r="I65" i="1"/>
  <c r="AC65" i="1"/>
  <c r="AE65" i="1"/>
  <c r="AD65" i="1" s="1"/>
  <c r="CR65" i="1" s="1"/>
  <c r="AF65" i="1"/>
  <c r="AG65" i="1"/>
  <c r="CU65" i="1" s="1"/>
  <c r="AH65" i="1"/>
  <c r="CV65" i="1" s="1"/>
  <c r="AI65" i="1"/>
  <c r="AJ65" i="1"/>
  <c r="CX65" i="1" s="1"/>
  <c r="W65" i="1" s="1"/>
  <c r="CS65" i="1"/>
  <c r="CW65" i="1"/>
  <c r="V65" i="1" s="1"/>
  <c r="FR65" i="1"/>
  <c r="GL65" i="1"/>
  <c r="GO65" i="1"/>
  <c r="GP65" i="1"/>
  <c r="GV65" i="1"/>
  <c r="I66" i="1"/>
  <c r="AC66" i="1"/>
  <c r="AE66" i="1"/>
  <c r="AD66" i="1" s="1"/>
  <c r="CR66" i="1" s="1"/>
  <c r="Q66" i="1" s="1"/>
  <c r="AF66" i="1"/>
  <c r="AG66" i="1"/>
  <c r="AH66" i="1"/>
  <c r="AI66" i="1"/>
  <c r="CW66" i="1" s="1"/>
  <c r="V66" i="1" s="1"/>
  <c r="AJ66" i="1"/>
  <c r="CX66" i="1" s="1"/>
  <c r="CQ66" i="1"/>
  <c r="CU66" i="1"/>
  <c r="T66" i="1" s="1"/>
  <c r="CV66" i="1"/>
  <c r="FR66" i="1"/>
  <c r="GL66" i="1"/>
  <c r="GO66" i="1"/>
  <c r="GP66" i="1"/>
  <c r="GV66" i="1"/>
  <c r="C67" i="1"/>
  <c r="D67" i="1"/>
  <c r="AC67" i="1"/>
  <c r="AE67" i="1"/>
  <c r="H178" i="5" s="1"/>
  <c r="R178" i="5" s="1"/>
  <c r="AF67" i="1"/>
  <c r="AG67" i="1"/>
  <c r="AH67" i="1"/>
  <c r="CV67" i="1" s="1"/>
  <c r="U67" i="1" s="1"/>
  <c r="AI67" i="1"/>
  <c r="CW67" i="1" s="1"/>
  <c r="V67" i="1" s="1"/>
  <c r="AJ67" i="1"/>
  <c r="CX67" i="1" s="1"/>
  <c r="W67" i="1" s="1"/>
  <c r="CT67" i="1"/>
  <c r="S67" i="1" s="1"/>
  <c r="K176" i="5" s="1"/>
  <c r="CU67" i="1"/>
  <c r="T67" i="1" s="1"/>
  <c r="FR67" i="1"/>
  <c r="GL67" i="1"/>
  <c r="GO67" i="1"/>
  <c r="GP67" i="1"/>
  <c r="GV67" i="1"/>
  <c r="GX67" i="1"/>
  <c r="I68" i="1"/>
  <c r="E183" i="5" s="1"/>
  <c r="AC68" i="1"/>
  <c r="AE68" i="1"/>
  <c r="AD68" i="1" s="1"/>
  <c r="CR68" i="1" s="1"/>
  <c r="Q68" i="1" s="1"/>
  <c r="AF68" i="1"/>
  <c r="AG68" i="1"/>
  <c r="CU68" i="1" s="1"/>
  <c r="AH68" i="1"/>
  <c r="CV68" i="1" s="1"/>
  <c r="U68" i="1" s="1"/>
  <c r="AI68" i="1"/>
  <c r="CW68" i="1" s="1"/>
  <c r="V68" i="1" s="1"/>
  <c r="AJ68" i="1"/>
  <c r="CX68" i="1" s="1"/>
  <c r="W68" i="1" s="1"/>
  <c r="CS68" i="1"/>
  <c r="R68" i="1" s="1"/>
  <c r="GK68" i="1" s="1"/>
  <c r="CT68" i="1"/>
  <c r="S68" i="1" s="1"/>
  <c r="CZ68" i="1" s="1"/>
  <c r="Y68" i="1" s="1"/>
  <c r="V183" i="5" s="1"/>
  <c r="FR68" i="1"/>
  <c r="GL68" i="1"/>
  <c r="GO68" i="1"/>
  <c r="GP68" i="1"/>
  <c r="GV68" i="1"/>
  <c r="GX68" i="1" s="1"/>
  <c r="C69" i="1"/>
  <c r="D69" i="1"/>
  <c r="AC69" i="1"/>
  <c r="H189" i="5" s="1"/>
  <c r="AE69" i="1"/>
  <c r="AF69" i="1"/>
  <c r="CT69" i="1" s="1"/>
  <c r="S69" i="1" s="1"/>
  <c r="AG69" i="1"/>
  <c r="AH69" i="1"/>
  <c r="CV69" i="1" s="1"/>
  <c r="U69" i="1" s="1"/>
  <c r="AI69" i="1"/>
  <c r="CW69" i="1" s="1"/>
  <c r="V69" i="1" s="1"/>
  <c r="AJ69" i="1"/>
  <c r="CU69" i="1"/>
  <c r="T69" i="1" s="1"/>
  <c r="CX69" i="1"/>
  <c r="W69" i="1" s="1"/>
  <c r="FR69" i="1"/>
  <c r="GL69" i="1"/>
  <c r="GO69" i="1"/>
  <c r="GP69" i="1"/>
  <c r="GV69" i="1"/>
  <c r="GX69" i="1" s="1"/>
  <c r="I70" i="1"/>
  <c r="AC70" i="1"/>
  <c r="AE70" i="1"/>
  <c r="AD70" i="1" s="1"/>
  <c r="CR70" i="1" s="1"/>
  <c r="AF70" i="1"/>
  <c r="AG70" i="1"/>
  <c r="CU70" i="1" s="1"/>
  <c r="AH70" i="1"/>
  <c r="AI70" i="1"/>
  <c r="AJ70" i="1"/>
  <c r="CX70" i="1" s="1"/>
  <c r="W70" i="1" s="1"/>
  <c r="CV70" i="1"/>
  <c r="U70" i="1" s="1"/>
  <c r="CW70" i="1"/>
  <c r="V70" i="1" s="1"/>
  <c r="FR70" i="1"/>
  <c r="GL70" i="1"/>
  <c r="GO70" i="1"/>
  <c r="GP70" i="1"/>
  <c r="GV70" i="1"/>
  <c r="I71" i="1"/>
  <c r="E194" i="5" s="1"/>
  <c r="AC71" i="1"/>
  <c r="AE71" i="1"/>
  <c r="AD71" i="1" s="1"/>
  <c r="CR71" i="1" s="1"/>
  <c r="Q71" i="1" s="1"/>
  <c r="AF71" i="1"/>
  <c r="AG71" i="1"/>
  <c r="AH71" i="1"/>
  <c r="CV71" i="1" s="1"/>
  <c r="U71" i="1" s="1"/>
  <c r="AI71" i="1"/>
  <c r="CW71" i="1" s="1"/>
  <c r="V71" i="1" s="1"/>
  <c r="AJ71" i="1"/>
  <c r="CX71" i="1" s="1"/>
  <c r="W71" i="1" s="1"/>
  <c r="CQ71" i="1"/>
  <c r="P71" i="1" s="1"/>
  <c r="CU71" i="1"/>
  <c r="T71" i="1" s="1"/>
  <c r="FR71" i="1"/>
  <c r="GL71" i="1"/>
  <c r="GO71" i="1"/>
  <c r="GP71" i="1"/>
  <c r="GV71" i="1"/>
  <c r="GX71" i="1" s="1"/>
  <c r="I72" i="1"/>
  <c r="E195" i="5" s="1"/>
  <c r="AC72" i="1"/>
  <c r="AD72" i="1"/>
  <c r="CR72" i="1" s="1"/>
  <c r="Q72" i="1" s="1"/>
  <c r="AE72" i="1"/>
  <c r="CS72" i="1" s="1"/>
  <c r="AF72" i="1"/>
  <c r="AG72" i="1"/>
  <c r="CU72" i="1" s="1"/>
  <c r="T72" i="1" s="1"/>
  <c r="AH72" i="1"/>
  <c r="CV72" i="1" s="1"/>
  <c r="U72" i="1" s="1"/>
  <c r="AI72" i="1"/>
  <c r="CW72" i="1" s="1"/>
  <c r="AJ72" i="1"/>
  <c r="CQ72" i="1"/>
  <c r="P72" i="1" s="1"/>
  <c r="CT72" i="1"/>
  <c r="S72" i="1" s="1"/>
  <c r="CX72" i="1"/>
  <c r="W72" i="1" s="1"/>
  <c r="FR72" i="1"/>
  <c r="GL72" i="1"/>
  <c r="GO72" i="1"/>
  <c r="GP72" i="1"/>
  <c r="GV72" i="1"/>
  <c r="GX72" i="1" s="1"/>
  <c r="C73" i="1"/>
  <c r="D73" i="1"/>
  <c r="AC73" i="1"/>
  <c r="AE73" i="1"/>
  <c r="AF73" i="1"/>
  <c r="AG73" i="1"/>
  <c r="CU73" i="1" s="1"/>
  <c r="T73" i="1" s="1"/>
  <c r="AH73" i="1"/>
  <c r="AI73" i="1"/>
  <c r="AJ73" i="1"/>
  <c r="CS73" i="1"/>
  <c r="R73" i="1" s="1"/>
  <c r="CV73" i="1"/>
  <c r="U73" i="1" s="1"/>
  <c r="CW73" i="1"/>
  <c r="V73" i="1" s="1"/>
  <c r="CX73" i="1"/>
  <c r="W73" i="1" s="1"/>
  <c r="FR73" i="1"/>
  <c r="GL73" i="1"/>
  <c r="GO73" i="1"/>
  <c r="GP73" i="1"/>
  <c r="GV73" i="1"/>
  <c r="GX73" i="1" s="1"/>
  <c r="I74" i="1"/>
  <c r="E205" i="5" s="1"/>
  <c r="AB74" i="1"/>
  <c r="AC74" i="1"/>
  <c r="AE74" i="1"/>
  <c r="AD74" i="1" s="1"/>
  <c r="AF74" i="1"/>
  <c r="AG74" i="1"/>
  <c r="CU74" i="1" s="1"/>
  <c r="T74" i="1" s="1"/>
  <c r="AH74" i="1"/>
  <c r="AI74" i="1"/>
  <c r="AJ74" i="1"/>
  <c r="CX74" i="1" s="1"/>
  <c r="W74" i="1" s="1"/>
  <c r="CQ74" i="1"/>
  <c r="P74" i="1" s="1"/>
  <c r="CR74" i="1"/>
  <c r="Q74" i="1" s="1"/>
  <c r="CS74" i="1"/>
  <c r="R74" i="1" s="1"/>
  <c r="GK74" i="1" s="1"/>
  <c r="CV74" i="1"/>
  <c r="U74" i="1" s="1"/>
  <c r="CW74" i="1"/>
  <c r="V74" i="1" s="1"/>
  <c r="FR74" i="1"/>
  <c r="GL74" i="1"/>
  <c r="GO74" i="1"/>
  <c r="GP74" i="1"/>
  <c r="GV74" i="1"/>
  <c r="GX74" i="1" s="1"/>
  <c r="I75" i="1"/>
  <c r="E206" i="5" s="1"/>
  <c r="AC75" i="1"/>
  <c r="AE75" i="1"/>
  <c r="CS75" i="1" s="1"/>
  <c r="R75" i="1" s="1"/>
  <c r="GK75" i="1" s="1"/>
  <c r="AF75" i="1"/>
  <c r="AG75" i="1"/>
  <c r="CU75" i="1" s="1"/>
  <c r="T75" i="1" s="1"/>
  <c r="AH75" i="1"/>
  <c r="CV75" i="1" s="1"/>
  <c r="U75" i="1" s="1"/>
  <c r="AI75" i="1"/>
  <c r="CW75" i="1" s="1"/>
  <c r="V75" i="1" s="1"/>
  <c r="AJ75" i="1"/>
  <c r="CQ75" i="1"/>
  <c r="P75" i="1" s="1"/>
  <c r="CT75" i="1"/>
  <c r="S75" i="1" s="1"/>
  <c r="CZ75" i="1" s="1"/>
  <c r="Y75" i="1" s="1"/>
  <c r="V206" i="5" s="1"/>
  <c r="CX75" i="1"/>
  <c r="W75" i="1" s="1"/>
  <c r="CY75" i="1"/>
  <c r="X75" i="1" s="1"/>
  <c r="T206" i="5" s="1"/>
  <c r="FR75" i="1"/>
  <c r="GL75" i="1"/>
  <c r="GO75" i="1"/>
  <c r="GP75" i="1"/>
  <c r="GV75" i="1"/>
  <c r="GX75" i="1" s="1"/>
  <c r="C76" i="1"/>
  <c r="D76" i="1"/>
  <c r="AC76" i="1"/>
  <c r="AE76" i="1"/>
  <c r="AF76" i="1"/>
  <c r="AG76" i="1"/>
  <c r="CU76" i="1" s="1"/>
  <c r="T76" i="1" s="1"/>
  <c r="AH76" i="1"/>
  <c r="CV76" i="1" s="1"/>
  <c r="U76" i="1" s="1"/>
  <c r="AI76" i="1"/>
  <c r="AJ76" i="1"/>
  <c r="CX76" i="1" s="1"/>
  <c r="W76" i="1" s="1"/>
  <c r="CS76" i="1"/>
  <c r="R76" i="1" s="1"/>
  <c r="CW76" i="1"/>
  <c r="V76" i="1" s="1"/>
  <c r="FR76" i="1"/>
  <c r="GL76" i="1"/>
  <c r="GO76" i="1"/>
  <c r="GP76" i="1"/>
  <c r="GV76" i="1"/>
  <c r="GX76" i="1" s="1"/>
  <c r="I77" i="1"/>
  <c r="E216" i="5" s="1"/>
  <c r="AC77" i="1"/>
  <c r="AE77" i="1"/>
  <c r="AD77" i="1" s="1"/>
  <c r="AF77" i="1"/>
  <c r="AG77" i="1"/>
  <c r="AH77" i="1"/>
  <c r="AI77" i="1"/>
  <c r="AJ77" i="1"/>
  <c r="CX77" i="1" s="1"/>
  <c r="CQ77" i="1"/>
  <c r="CR77" i="1"/>
  <c r="CS77" i="1"/>
  <c r="CU77" i="1"/>
  <c r="CV77" i="1"/>
  <c r="U77" i="1" s="1"/>
  <c r="CW77" i="1"/>
  <c r="V77" i="1" s="1"/>
  <c r="FR77" i="1"/>
  <c r="GL77" i="1"/>
  <c r="GO77" i="1"/>
  <c r="GP77" i="1"/>
  <c r="GV77" i="1"/>
  <c r="GX77" i="1" s="1"/>
  <c r="I78" i="1"/>
  <c r="E217" i="5" s="1"/>
  <c r="AC78" i="1"/>
  <c r="AE78" i="1"/>
  <c r="CS78" i="1" s="1"/>
  <c r="AF78" i="1"/>
  <c r="AG78" i="1"/>
  <c r="CU78" i="1" s="1"/>
  <c r="T78" i="1" s="1"/>
  <c r="AH78" i="1"/>
  <c r="CV78" i="1" s="1"/>
  <c r="U78" i="1" s="1"/>
  <c r="AI78" i="1"/>
  <c r="CW78" i="1" s="1"/>
  <c r="AJ78" i="1"/>
  <c r="CQ78" i="1"/>
  <c r="P78" i="1" s="1"/>
  <c r="CT78" i="1"/>
  <c r="S78" i="1" s="1"/>
  <c r="CX78" i="1"/>
  <c r="W78" i="1" s="1"/>
  <c r="FR78" i="1"/>
  <c r="GL78" i="1"/>
  <c r="GO78" i="1"/>
  <c r="GP78" i="1"/>
  <c r="GV78" i="1"/>
  <c r="GX78" i="1" s="1"/>
  <c r="C79" i="1"/>
  <c r="D79" i="1"/>
  <c r="AC79" i="1"/>
  <c r="CQ79" i="1" s="1"/>
  <c r="P79" i="1" s="1"/>
  <c r="AE79" i="1"/>
  <c r="AD79" i="1" s="1"/>
  <c r="CR79" i="1" s="1"/>
  <c r="Q79" i="1" s="1"/>
  <c r="AF79" i="1"/>
  <c r="AG79" i="1"/>
  <c r="CU79" i="1" s="1"/>
  <c r="T79" i="1" s="1"/>
  <c r="AH79" i="1"/>
  <c r="AI79" i="1"/>
  <c r="CW79" i="1" s="1"/>
  <c r="V79" i="1" s="1"/>
  <c r="AJ79" i="1"/>
  <c r="CX79" i="1" s="1"/>
  <c r="W79" i="1" s="1"/>
  <c r="CT79" i="1"/>
  <c r="S79" i="1" s="1"/>
  <c r="K220" i="5" s="1"/>
  <c r="CV79" i="1"/>
  <c r="U79" i="1" s="1"/>
  <c r="FR79" i="1"/>
  <c r="GL79" i="1"/>
  <c r="GO79" i="1"/>
  <c r="GP79" i="1"/>
  <c r="GV79" i="1"/>
  <c r="GX79" i="1"/>
  <c r="C80" i="1"/>
  <c r="D80" i="1"/>
  <c r="AC80" i="1"/>
  <c r="AB80" i="1" s="1"/>
  <c r="AD80" i="1"/>
  <c r="H227" i="5" s="1"/>
  <c r="AE80" i="1"/>
  <c r="AF80" i="1"/>
  <c r="AG80" i="1"/>
  <c r="CU80" i="1" s="1"/>
  <c r="T80" i="1" s="1"/>
  <c r="AH80" i="1"/>
  <c r="AI80" i="1"/>
  <c r="CW80" i="1" s="1"/>
  <c r="V80" i="1" s="1"/>
  <c r="AJ80" i="1"/>
  <c r="CQ80" i="1"/>
  <c r="P80" i="1" s="1"/>
  <c r="CR80" i="1"/>
  <c r="Q80" i="1" s="1"/>
  <c r="K227" i="5" s="1"/>
  <c r="CT80" i="1"/>
  <c r="S80" i="1" s="1"/>
  <c r="K226" i="5" s="1"/>
  <c r="CV80" i="1"/>
  <c r="U80" i="1" s="1"/>
  <c r="CX80" i="1"/>
  <c r="W80" i="1" s="1"/>
  <c r="FR80" i="1"/>
  <c r="GL80" i="1"/>
  <c r="GO80" i="1"/>
  <c r="GP80" i="1"/>
  <c r="GV80" i="1"/>
  <c r="GX80" i="1" s="1"/>
  <c r="C81" i="1"/>
  <c r="D81" i="1"/>
  <c r="AC81" i="1"/>
  <c r="CQ81" i="1" s="1"/>
  <c r="P81" i="1" s="1"/>
  <c r="AE81" i="1"/>
  <c r="AD81" i="1" s="1"/>
  <c r="CR81" i="1" s="1"/>
  <c r="Q81" i="1" s="1"/>
  <c r="AF81" i="1"/>
  <c r="AG81" i="1"/>
  <c r="CU81" i="1" s="1"/>
  <c r="T81" i="1" s="1"/>
  <c r="AH81" i="1"/>
  <c r="AI81" i="1"/>
  <c r="AJ81" i="1"/>
  <c r="CX81" i="1" s="1"/>
  <c r="W81" i="1" s="1"/>
  <c r="CV81" i="1"/>
  <c r="U81" i="1" s="1"/>
  <c r="CW81" i="1"/>
  <c r="V81" i="1" s="1"/>
  <c r="FR81" i="1"/>
  <c r="GL81" i="1"/>
  <c r="GO81" i="1"/>
  <c r="GP81" i="1"/>
  <c r="GV81" i="1"/>
  <c r="GX81" i="1"/>
  <c r="C82" i="1"/>
  <c r="D82" i="1"/>
  <c r="I82" i="1"/>
  <c r="AC82" i="1"/>
  <c r="AD82" i="1"/>
  <c r="AE82" i="1"/>
  <c r="H243" i="5" s="1"/>
  <c r="R243" i="5" s="1"/>
  <c r="AF82" i="1"/>
  <c r="CT82" i="1" s="1"/>
  <c r="S82" i="1" s="1"/>
  <c r="AG82" i="1"/>
  <c r="CU82" i="1" s="1"/>
  <c r="T82" i="1" s="1"/>
  <c r="AH82" i="1"/>
  <c r="CV82" i="1" s="1"/>
  <c r="U82" i="1" s="1"/>
  <c r="AI82" i="1"/>
  <c r="AJ82" i="1"/>
  <c r="CS82" i="1"/>
  <c r="R82" i="1" s="1"/>
  <c r="K243" i="5" s="1"/>
  <c r="CW82" i="1"/>
  <c r="V82" i="1" s="1"/>
  <c r="CX82" i="1"/>
  <c r="W82" i="1" s="1"/>
  <c r="FR82" i="1"/>
  <c r="GL82" i="1"/>
  <c r="GN82" i="1"/>
  <c r="GP82" i="1"/>
  <c r="GV82" i="1"/>
  <c r="GX82" i="1"/>
  <c r="I83" i="1"/>
  <c r="AC83" i="1"/>
  <c r="AE83" i="1"/>
  <c r="AD83" i="1" s="1"/>
  <c r="CR83" i="1" s="1"/>
  <c r="AF83" i="1"/>
  <c r="CT83" i="1" s="1"/>
  <c r="S83" i="1" s="1"/>
  <c r="AG83" i="1"/>
  <c r="CU83" i="1" s="1"/>
  <c r="AH83" i="1"/>
  <c r="CV83" i="1" s="1"/>
  <c r="AI83" i="1"/>
  <c r="AJ83" i="1"/>
  <c r="CX83" i="1" s="1"/>
  <c r="W83" i="1" s="1"/>
  <c r="CS83" i="1"/>
  <c r="R83" i="1" s="1"/>
  <c r="GK83" i="1" s="1"/>
  <c r="CW83" i="1"/>
  <c r="FR83" i="1"/>
  <c r="GL83" i="1"/>
  <c r="GN83" i="1"/>
  <c r="GP83" i="1"/>
  <c r="GV83" i="1"/>
  <c r="C84" i="1"/>
  <c r="D84" i="1"/>
  <c r="AC84" i="1"/>
  <c r="AD84" i="1"/>
  <c r="H252" i="5" s="1"/>
  <c r="AE84" i="1"/>
  <c r="AF84" i="1"/>
  <c r="AG84" i="1"/>
  <c r="CU84" i="1" s="1"/>
  <c r="T84" i="1" s="1"/>
  <c r="AH84" i="1"/>
  <c r="AI84" i="1"/>
  <c r="CW84" i="1" s="1"/>
  <c r="V84" i="1" s="1"/>
  <c r="AJ84" i="1"/>
  <c r="CQ84" i="1"/>
  <c r="P84" i="1" s="1"/>
  <c r="K254" i="5" s="1"/>
  <c r="CR84" i="1"/>
  <c r="Q84" i="1" s="1"/>
  <c r="K252" i="5" s="1"/>
  <c r="CV84" i="1"/>
  <c r="U84" i="1" s="1"/>
  <c r="CX84" i="1"/>
  <c r="W84" i="1" s="1"/>
  <c r="FR84" i="1"/>
  <c r="GL84" i="1"/>
  <c r="GN84" i="1"/>
  <c r="GP84" i="1"/>
  <c r="GV84" i="1"/>
  <c r="GX84" i="1" s="1"/>
  <c r="I85" i="1"/>
  <c r="E258" i="5" s="1"/>
  <c r="AC85" i="1"/>
  <c r="AE85" i="1"/>
  <c r="AD85" i="1" s="1"/>
  <c r="CR85" i="1" s="1"/>
  <c r="Q85" i="1" s="1"/>
  <c r="AF85" i="1"/>
  <c r="AG85" i="1"/>
  <c r="CU85" i="1" s="1"/>
  <c r="T85" i="1" s="1"/>
  <c r="AH85" i="1"/>
  <c r="CV85" i="1" s="1"/>
  <c r="AI85" i="1"/>
  <c r="AJ85" i="1"/>
  <c r="CX85" i="1" s="1"/>
  <c r="W85" i="1" s="1"/>
  <c r="CS85" i="1"/>
  <c r="CW85" i="1"/>
  <c r="FR85" i="1"/>
  <c r="GL85" i="1"/>
  <c r="GN85" i="1"/>
  <c r="GP85" i="1"/>
  <c r="GV85" i="1"/>
  <c r="GX85" i="1" s="1"/>
  <c r="C86" i="1"/>
  <c r="D86" i="1"/>
  <c r="AC86" i="1"/>
  <c r="H262" i="5" s="1"/>
  <c r="AE86" i="1"/>
  <c r="CS86" i="1" s="1"/>
  <c r="R86" i="1" s="1"/>
  <c r="GK86" i="1" s="1"/>
  <c r="AF86" i="1"/>
  <c r="AG86" i="1"/>
  <c r="CU86" i="1" s="1"/>
  <c r="T86" i="1" s="1"/>
  <c r="AH86" i="1"/>
  <c r="CV86" i="1" s="1"/>
  <c r="U86" i="1" s="1"/>
  <c r="AI86" i="1"/>
  <c r="CW86" i="1" s="1"/>
  <c r="V86" i="1" s="1"/>
  <c r="AJ86" i="1"/>
  <c r="CX86" i="1" s="1"/>
  <c r="W86" i="1" s="1"/>
  <c r="CQ86" i="1"/>
  <c r="P86" i="1" s="1"/>
  <c r="K262" i="5" s="1"/>
  <c r="FR86" i="1"/>
  <c r="GL86" i="1"/>
  <c r="GN86" i="1"/>
  <c r="GP86" i="1"/>
  <c r="GV86" i="1"/>
  <c r="GX86" i="1" s="1"/>
  <c r="I87" i="1"/>
  <c r="E266" i="5" s="1"/>
  <c r="AC87" i="1"/>
  <c r="AE87" i="1"/>
  <c r="CS87" i="1" s="1"/>
  <c r="R87" i="1" s="1"/>
  <c r="GK87" i="1" s="1"/>
  <c r="AF87" i="1"/>
  <c r="AG87" i="1"/>
  <c r="CU87" i="1" s="1"/>
  <c r="AH87" i="1"/>
  <c r="CV87" i="1" s="1"/>
  <c r="AI87" i="1"/>
  <c r="CW87" i="1" s="1"/>
  <c r="V87" i="1" s="1"/>
  <c r="AJ87" i="1"/>
  <c r="CX87" i="1" s="1"/>
  <c r="W87" i="1" s="1"/>
  <c r="FR87" i="1"/>
  <c r="GL87" i="1"/>
  <c r="GN87" i="1"/>
  <c r="GP87" i="1"/>
  <c r="GV87" i="1"/>
  <c r="GX87" i="1"/>
  <c r="C88" i="1"/>
  <c r="D88" i="1"/>
  <c r="AC88" i="1"/>
  <c r="H272" i="5" s="1"/>
  <c r="AD88" i="1"/>
  <c r="AE88" i="1"/>
  <c r="AF88" i="1"/>
  <c r="AG88" i="1"/>
  <c r="AH88" i="1"/>
  <c r="CV88" i="1" s="1"/>
  <c r="U88" i="1" s="1"/>
  <c r="AI88" i="1"/>
  <c r="CW88" i="1" s="1"/>
  <c r="V88" i="1" s="1"/>
  <c r="AJ88" i="1"/>
  <c r="CX88" i="1" s="1"/>
  <c r="W88" i="1" s="1"/>
  <c r="CQ88" i="1"/>
  <c r="P88" i="1" s="1"/>
  <c r="K272" i="5" s="1"/>
  <c r="CU88" i="1"/>
  <c r="T88" i="1" s="1"/>
  <c r="FR88" i="1"/>
  <c r="GL88" i="1"/>
  <c r="GN88" i="1"/>
  <c r="GP88" i="1"/>
  <c r="GV88" i="1"/>
  <c r="GX88" i="1" s="1"/>
  <c r="I89" i="1"/>
  <c r="E276" i="5" s="1"/>
  <c r="AC89" i="1"/>
  <c r="AD89" i="1"/>
  <c r="CR89" i="1" s="1"/>
  <c r="Q89" i="1" s="1"/>
  <c r="AE89" i="1"/>
  <c r="CS89" i="1" s="1"/>
  <c r="R89" i="1" s="1"/>
  <c r="GK89" i="1" s="1"/>
  <c r="AF89" i="1"/>
  <c r="AG89" i="1"/>
  <c r="CU89" i="1" s="1"/>
  <c r="T89" i="1" s="1"/>
  <c r="AH89" i="1"/>
  <c r="CV89" i="1" s="1"/>
  <c r="U89" i="1" s="1"/>
  <c r="AI89" i="1"/>
  <c r="CW89" i="1" s="1"/>
  <c r="V89" i="1" s="1"/>
  <c r="AJ89" i="1"/>
  <c r="CT89" i="1"/>
  <c r="S89" i="1" s="1"/>
  <c r="CX89" i="1"/>
  <c r="W89" i="1" s="1"/>
  <c r="FR89" i="1"/>
  <c r="GL89" i="1"/>
  <c r="GN89" i="1"/>
  <c r="GP89" i="1"/>
  <c r="GV89" i="1"/>
  <c r="GX89" i="1" s="1"/>
  <c r="C90" i="1"/>
  <c r="D90" i="1"/>
  <c r="AC90" i="1"/>
  <c r="AE90" i="1"/>
  <c r="AF90" i="1"/>
  <c r="AG90" i="1"/>
  <c r="CU90" i="1" s="1"/>
  <c r="T90" i="1" s="1"/>
  <c r="AH90" i="1"/>
  <c r="AI90" i="1"/>
  <c r="CW90" i="1" s="1"/>
  <c r="V90" i="1" s="1"/>
  <c r="AJ90" i="1"/>
  <c r="CX90" i="1" s="1"/>
  <c r="W90" i="1" s="1"/>
  <c r="CV90" i="1"/>
  <c r="U90" i="1" s="1"/>
  <c r="FR90" i="1"/>
  <c r="GL90" i="1"/>
  <c r="GN90" i="1"/>
  <c r="GP90" i="1"/>
  <c r="GV90" i="1"/>
  <c r="GX90" i="1" s="1"/>
  <c r="I91" i="1"/>
  <c r="E286" i="5" s="1"/>
  <c r="AC91" i="1"/>
  <c r="AE91" i="1"/>
  <c r="CS91" i="1" s="1"/>
  <c r="R91" i="1" s="1"/>
  <c r="GK91" i="1" s="1"/>
  <c r="AF91" i="1"/>
  <c r="AG91" i="1"/>
  <c r="AH91" i="1"/>
  <c r="CV91" i="1" s="1"/>
  <c r="U91" i="1" s="1"/>
  <c r="AI91" i="1"/>
  <c r="CW91" i="1" s="1"/>
  <c r="V91" i="1" s="1"/>
  <c r="AJ91" i="1"/>
  <c r="CX91" i="1" s="1"/>
  <c r="W91" i="1" s="1"/>
  <c r="CQ91" i="1"/>
  <c r="P91" i="1" s="1"/>
  <c r="CU91" i="1"/>
  <c r="T91" i="1" s="1"/>
  <c r="FR91" i="1"/>
  <c r="GL91" i="1"/>
  <c r="GN91" i="1"/>
  <c r="GP91" i="1"/>
  <c r="GV91" i="1"/>
  <c r="GX91" i="1" s="1"/>
  <c r="C92" i="1"/>
  <c r="D92" i="1"/>
  <c r="AC92" i="1"/>
  <c r="AD92" i="1"/>
  <c r="AE92" i="1"/>
  <c r="H291" i="5" s="1"/>
  <c r="R291" i="5" s="1"/>
  <c r="AF92" i="1"/>
  <c r="AG92" i="1"/>
  <c r="CU92" i="1" s="1"/>
  <c r="T92" i="1" s="1"/>
  <c r="AH92" i="1"/>
  <c r="CV92" i="1" s="1"/>
  <c r="U92" i="1" s="1"/>
  <c r="AI92" i="1"/>
  <c r="AJ92" i="1"/>
  <c r="CX92" i="1" s="1"/>
  <c r="W92" i="1" s="1"/>
  <c r="CS92" i="1"/>
  <c r="R92" i="1" s="1"/>
  <c r="CW92" i="1"/>
  <c r="V92" i="1" s="1"/>
  <c r="FR92" i="1"/>
  <c r="GL92" i="1"/>
  <c r="GN92" i="1"/>
  <c r="GP92" i="1"/>
  <c r="GV92" i="1"/>
  <c r="GX92" i="1"/>
  <c r="I93" i="1"/>
  <c r="E296" i="5" s="1"/>
  <c r="AC93" i="1"/>
  <c r="AE93" i="1"/>
  <c r="CS93" i="1" s="1"/>
  <c r="AF93" i="1"/>
  <c r="AG93" i="1"/>
  <c r="CU93" i="1" s="1"/>
  <c r="T93" i="1" s="1"/>
  <c r="AH93" i="1"/>
  <c r="AI93" i="1"/>
  <c r="CW93" i="1" s="1"/>
  <c r="AJ93" i="1"/>
  <c r="CX93" i="1" s="1"/>
  <c r="W93" i="1" s="1"/>
  <c r="CV93" i="1"/>
  <c r="U93" i="1" s="1"/>
  <c r="FR93" i="1"/>
  <c r="GL93" i="1"/>
  <c r="GN93" i="1"/>
  <c r="GP93" i="1"/>
  <c r="GV93" i="1"/>
  <c r="GX93" i="1" s="1"/>
  <c r="C94" i="1"/>
  <c r="D94" i="1"/>
  <c r="AC94" i="1"/>
  <c r="H302" i="5" s="1"/>
  <c r="AE94" i="1"/>
  <c r="AF94" i="1"/>
  <c r="AG94" i="1"/>
  <c r="CU94" i="1" s="1"/>
  <c r="T94" i="1" s="1"/>
  <c r="AH94" i="1"/>
  <c r="CV94" i="1" s="1"/>
  <c r="U94" i="1" s="1"/>
  <c r="AI94" i="1"/>
  <c r="CW94" i="1" s="1"/>
  <c r="V94" i="1" s="1"/>
  <c r="AJ94" i="1"/>
  <c r="CX94" i="1" s="1"/>
  <c r="W94" i="1" s="1"/>
  <c r="CT94" i="1"/>
  <c r="S94" i="1" s="1"/>
  <c r="K299" i="5" s="1"/>
  <c r="FR94" i="1"/>
  <c r="GL94" i="1"/>
  <c r="GO94" i="1"/>
  <c r="GP94" i="1"/>
  <c r="GV94" i="1"/>
  <c r="GX94" i="1" s="1"/>
  <c r="O95" i="1"/>
  <c r="P95" i="1"/>
  <c r="Q95" i="1"/>
  <c r="R95" i="1"/>
  <c r="S95" i="1"/>
  <c r="T95" i="1"/>
  <c r="U95" i="1"/>
  <c r="L308" i="5" s="1"/>
  <c r="Q308" i="5" s="1"/>
  <c r="V95" i="1"/>
  <c r="W95" i="1"/>
  <c r="X95" i="1"/>
  <c r="T307" i="5" s="1"/>
  <c r="Y95" i="1"/>
  <c r="V307" i="5" s="1"/>
  <c r="AB95" i="1"/>
  <c r="H307" i="5" s="1"/>
  <c r="AC95" i="1"/>
  <c r="AD95" i="1"/>
  <c r="AE95" i="1"/>
  <c r="AF95" i="1"/>
  <c r="AG95" i="1"/>
  <c r="AH95" i="1"/>
  <c r="AI95" i="1"/>
  <c r="AJ95" i="1"/>
  <c r="CP95" i="1"/>
  <c r="GN95" i="1" s="1"/>
  <c r="FR95" i="1"/>
  <c r="GK95" i="1"/>
  <c r="GL95" i="1"/>
  <c r="GM95" i="1"/>
  <c r="K307" i="5" s="1"/>
  <c r="J308" i="5" s="1"/>
  <c r="P308" i="5" s="1"/>
  <c r="GO95" i="1"/>
  <c r="GP95" i="1"/>
  <c r="GV95" i="1"/>
  <c r="GX95" i="1" s="1"/>
  <c r="O96" i="1"/>
  <c r="P96" i="1"/>
  <c r="Q96" i="1"/>
  <c r="R96" i="1"/>
  <c r="GK96" i="1" s="1"/>
  <c r="S96" i="1"/>
  <c r="T96" i="1"/>
  <c r="U96" i="1"/>
  <c r="L310" i="5" s="1"/>
  <c r="Q310" i="5" s="1"/>
  <c r="V96" i="1"/>
  <c r="W96" i="1"/>
  <c r="X96" i="1"/>
  <c r="T309" i="5" s="1"/>
  <c r="Y96" i="1"/>
  <c r="V309" i="5" s="1"/>
  <c r="AB96" i="1"/>
  <c r="AC96" i="1"/>
  <c r="AD96" i="1"/>
  <c r="AE96" i="1"/>
  <c r="AF96" i="1"/>
  <c r="AG96" i="1"/>
  <c r="AH96" i="1"/>
  <c r="AI96" i="1"/>
  <c r="AJ96" i="1"/>
  <c r="FR96" i="1"/>
  <c r="GL96" i="1"/>
  <c r="GO96" i="1"/>
  <c r="GP96" i="1"/>
  <c r="GV96" i="1"/>
  <c r="GX96" i="1"/>
  <c r="B98" i="1"/>
  <c r="B22" i="1" s="1"/>
  <c r="C98" i="1"/>
  <c r="C22" i="1" s="1"/>
  <c r="D98" i="1"/>
  <c r="D22" i="1" s="1"/>
  <c r="F98" i="1"/>
  <c r="F22" i="1" s="1"/>
  <c r="G98" i="1"/>
  <c r="BX98" i="1"/>
  <c r="BX22" i="1" s="1"/>
  <c r="BZ98" i="1"/>
  <c r="CD98" i="1"/>
  <c r="CK98" i="1"/>
  <c r="CK22" i="1" s="1"/>
  <c r="CL98" i="1"/>
  <c r="B130" i="1"/>
  <c r="B18" i="1" s="1"/>
  <c r="C130" i="1"/>
  <c r="C18" i="1" s="1"/>
  <c r="D130" i="1"/>
  <c r="D18" i="1" s="1"/>
  <c r="F130" i="1"/>
  <c r="F18" i="1" s="1"/>
  <c r="G130" i="1"/>
  <c r="G18" i="1" s="1"/>
  <c r="K165" i="5" l="1"/>
  <c r="CZ82" i="1"/>
  <c r="Y82" i="1" s="1"/>
  <c r="V239" i="5" s="1"/>
  <c r="K241" i="5"/>
  <c r="GK73" i="1"/>
  <c r="K200" i="5"/>
  <c r="K186" i="5"/>
  <c r="L218" i="5"/>
  <c r="Q218" i="5" s="1"/>
  <c r="L215" i="5"/>
  <c r="L196" i="5"/>
  <c r="Q196" i="5" s="1"/>
  <c r="L192" i="5"/>
  <c r="CQ93" i="1"/>
  <c r="P93" i="1" s="1"/>
  <c r="L297" i="5"/>
  <c r="Q297" i="5" s="1"/>
  <c r="L295" i="5"/>
  <c r="CR92" i="1"/>
  <c r="Q92" i="1" s="1"/>
  <c r="K290" i="5" s="1"/>
  <c r="H290" i="5"/>
  <c r="CQ90" i="1"/>
  <c r="P90" i="1" s="1"/>
  <c r="K282" i="5" s="1"/>
  <c r="H282" i="5"/>
  <c r="L277" i="5"/>
  <c r="Q277" i="5" s="1"/>
  <c r="L275" i="5"/>
  <c r="CR88" i="1"/>
  <c r="Q88" i="1" s="1"/>
  <c r="K270" i="5" s="1"/>
  <c r="H270" i="5"/>
  <c r="CT87" i="1"/>
  <c r="S87" i="1" s="1"/>
  <c r="U266" i="5"/>
  <c r="S266" i="5"/>
  <c r="R85" i="1"/>
  <c r="GK85" i="1" s="1"/>
  <c r="CQ85" i="1"/>
  <c r="P85" i="1" s="1"/>
  <c r="H258" i="5"/>
  <c r="X258" i="5" s="1"/>
  <c r="CQ83" i="1"/>
  <c r="H248" i="5"/>
  <c r="X248" i="5" s="1"/>
  <c r="L249" i="5"/>
  <c r="Q249" i="5" s="1"/>
  <c r="L247" i="5"/>
  <c r="CR82" i="1"/>
  <c r="Q82" i="1" s="1"/>
  <c r="K242" i="5" s="1"/>
  <c r="H242" i="5"/>
  <c r="AB81" i="1"/>
  <c r="U233" i="5"/>
  <c r="H236" i="5" s="1"/>
  <c r="S233" i="5"/>
  <c r="H235" i="5" s="1"/>
  <c r="H234" i="5"/>
  <c r="CS80" i="1"/>
  <c r="R80" i="1" s="1"/>
  <c r="H228" i="5"/>
  <c r="R228" i="5" s="1"/>
  <c r="U219" i="5"/>
  <c r="H222" i="5" s="1"/>
  <c r="S219" i="5"/>
  <c r="H221" i="5" s="1"/>
  <c r="H220" i="5"/>
  <c r="GK76" i="1"/>
  <c r="K211" i="5"/>
  <c r="H205" i="5"/>
  <c r="W205" i="5" s="1"/>
  <c r="L207" i="5"/>
  <c r="Q207" i="5" s="1"/>
  <c r="L204" i="5"/>
  <c r="CQ73" i="1"/>
  <c r="P73" i="1" s="1"/>
  <c r="K201" i="5" s="1"/>
  <c r="H201" i="5"/>
  <c r="V72" i="1"/>
  <c r="R72" i="1"/>
  <c r="GK72" i="1" s="1"/>
  <c r="CT71" i="1"/>
  <c r="S71" i="1" s="1"/>
  <c r="U194" i="5"/>
  <c r="S194" i="5"/>
  <c r="CS70" i="1"/>
  <c r="R70" i="1"/>
  <c r="GK70" i="1" s="1"/>
  <c r="E193" i="5"/>
  <c r="H176" i="5"/>
  <c r="R176" i="5" s="1"/>
  <c r="S175" i="5"/>
  <c r="U175" i="5"/>
  <c r="CT66" i="1"/>
  <c r="U173" i="5"/>
  <c r="S173" i="5"/>
  <c r="R65" i="1"/>
  <c r="GK65" i="1" s="1"/>
  <c r="H167" i="5"/>
  <c r="R167" i="5" s="1"/>
  <c r="CS64" i="1"/>
  <c r="R64" i="1" s="1"/>
  <c r="U60" i="1"/>
  <c r="E151" i="5"/>
  <c r="V60" i="1"/>
  <c r="K100" i="5"/>
  <c r="L29" i="5"/>
  <c r="Q29" i="5" s="1"/>
  <c r="L28" i="5"/>
  <c r="G22" i="1"/>
  <c r="A311" i="5"/>
  <c r="CP96" i="1"/>
  <c r="H309" i="5"/>
  <c r="G308" i="5"/>
  <c r="O308" i="5" s="1"/>
  <c r="W308" i="5"/>
  <c r="H299" i="5"/>
  <c r="U298" i="5"/>
  <c r="H304" i="5" s="1"/>
  <c r="S298" i="5"/>
  <c r="H303" i="5" s="1"/>
  <c r="GK92" i="1"/>
  <c r="K291" i="5"/>
  <c r="CQ92" i="1"/>
  <c r="P92" i="1" s="1"/>
  <c r="K292" i="5" s="1"/>
  <c r="H292" i="5"/>
  <c r="AD91" i="1"/>
  <c r="CR91" i="1" s="1"/>
  <c r="Q91" i="1" s="1"/>
  <c r="L287" i="5"/>
  <c r="Q287" i="5" s="1"/>
  <c r="L285" i="5"/>
  <c r="CQ89" i="1"/>
  <c r="P89" i="1" s="1"/>
  <c r="H276" i="5"/>
  <c r="X276" i="5" s="1"/>
  <c r="U260" i="5"/>
  <c r="H264" i="5" s="1"/>
  <c r="S260" i="5"/>
  <c r="H263" i="5" s="1"/>
  <c r="H261" i="5"/>
  <c r="R261" i="5" s="1"/>
  <c r="CT85" i="1"/>
  <c r="S85" i="1" s="1"/>
  <c r="U258" i="5"/>
  <c r="S258" i="5"/>
  <c r="L259" i="5"/>
  <c r="Q259" i="5" s="1"/>
  <c r="L257" i="5"/>
  <c r="AB84" i="1"/>
  <c r="H254" i="5"/>
  <c r="GX83" i="1"/>
  <c r="E248" i="5"/>
  <c r="AB82" i="1"/>
  <c r="H244" i="5"/>
  <c r="L224" i="5"/>
  <c r="Q224" i="5" s="1"/>
  <c r="L223" i="5"/>
  <c r="CT77" i="1"/>
  <c r="U216" i="5"/>
  <c r="S216" i="5"/>
  <c r="H209" i="5"/>
  <c r="R209" i="5" s="1"/>
  <c r="U208" i="5"/>
  <c r="S208" i="5"/>
  <c r="CZ72" i="1"/>
  <c r="Y72" i="1" s="1"/>
  <c r="V195" i="5" s="1"/>
  <c r="AB70" i="1"/>
  <c r="U193" i="5"/>
  <c r="S193" i="5"/>
  <c r="H186" i="5"/>
  <c r="R186" i="5" s="1"/>
  <c r="U185" i="5"/>
  <c r="S185" i="5"/>
  <c r="CQ68" i="1"/>
  <c r="H183" i="5"/>
  <c r="W183" i="5" s="1"/>
  <c r="U172" i="5"/>
  <c r="S172" i="5"/>
  <c r="GX65" i="1"/>
  <c r="E172" i="5"/>
  <c r="L174" i="5"/>
  <c r="Q174" i="5" s="1"/>
  <c r="L171" i="5"/>
  <c r="CR64" i="1"/>
  <c r="Q64" i="1" s="1"/>
  <c r="K166" i="5" s="1"/>
  <c r="H166" i="5"/>
  <c r="CT63" i="1"/>
  <c r="S162" i="5"/>
  <c r="U162" i="5"/>
  <c r="S161" i="5"/>
  <c r="U161" i="5"/>
  <c r="CT62" i="1"/>
  <c r="H154" i="5"/>
  <c r="R154" i="5" s="1"/>
  <c r="U153" i="5"/>
  <c r="S153" i="5"/>
  <c r="CT61" i="1"/>
  <c r="S61" i="1" s="1"/>
  <c r="CT60" i="1"/>
  <c r="U151" i="5"/>
  <c r="S151" i="5"/>
  <c r="CQ59" i="1"/>
  <c r="H150" i="5"/>
  <c r="W150" i="5" s="1"/>
  <c r="L98" i="5"/>
  <c r="Q98" i="5" s="1"/>
  <c r="L93" i="5"/>
  <c r="CS94" i="1"/>
  <c r="R94" i="1" s="1"/>
  <c r="H301" i="5"/>
  <c r="R301" i="5" s="1"/>
  <c r="CT93" i="1"/>
  <c r="S93" i="1" s="1"/>
  <c r="U296" i="5"/>
  <c r="S296" i="5"/>
  <c r="CT92" i="1"/>
  <c r="S92" i="1" s="1"/>
  <c r="K289" i="5" s="1"/>
  <c r="U288" i="5"/>
  <c r="S288" i="5"/>
  <c r="H289" i="5"/>
  <c r="R289" i="5" s="1"/>
  <c r="H286" i="5"/>
  <c r="X286" i="5" s="1"/>
  <c r="CT90" i="1"/>
  <c r="S90" i="1" s="1"/>
  <c r="K279" i="5" s="1"/>
  <c r="H279" i="5"/>
  <c r="R279" i="5" s="1"/>
  <c r="U278" i="5"/>
  <c r="S278" i="5"/>
  <c r="U276" i="5"/>
  <c r="S276" i="5"/>
  <c r="CT88" i="1"/>
  <c r="S88" i="1" s="1"/>
  <c r="K269" i="5" s="1"/>
  <c r="U268" i="5"/>
  <c r="S268" i="5"/>
  <c r="H269" i="5"/>
  <c r="U87" i="1"/>
  <c r="AD87" i="1"/>
  <c r="CR87" i="1" s="1"/>
  <c r="Q87" i="1" s="1"/>
  <c r="V85" i="1"/>
  <c r="H251" i="5"/>
  <c r="R251" i="5" s="1"/>
  <c r="U250" i="5"/>
  <c r="H256" i="5" s="1"/>
  <c r="S250" i="5"/>
  <c r="H255" i="5" s="1"/>
  <c r="U248" i="5"/>
  <c r="S248" i="5"/>
  <c r="U239" i="5"/>
  <c r="S239" i="5"/>
  <c r="H245" i="5" s="1"/>
  <c r="H241" i="5"/>
  <c r="R241" i="5" s="1"/>
  <c r="L238" i="5"/>
  <c r="Q238" i="5" s="1"/>
  <c r="L237" i="5"/>
  <c r="L232" i="5"/>
  <c r="Q232" i="5" s="1"/>
  <c r="L231" i="5"/>
  <c r="CP80" i="1"/>
  <c r="O80" i="1" s="1"/>
  <c r="U217" i="5"/>
  <c r="S217" i="5"/>
  <c r="R77" i="1"/>
  <c r="GK77" i="1" s="1"/>
  <c r="AB77" i="1"/>
  <c r="AD76" i="1"/>
  <c r="H211" i="5"/>
  <c r="R211" i="5" s="1"/>
  <c r="U206" i="5"/>
  <c r="S206" i="5"/>
  <c r="CT74" i="1"/>
  <c r="S74" i="1" s="1"/>
  <c r="U205" i="5"/>
  <c r="S205" i="5"/>
  <c r="CT73" i="1"/>
  <c r="S73" i="1" s="1"/>
  <c r="K198" i="5" s="1"/>
  <c r="U197" i="5"/>
  <c r="S197" i="5"/>
  <c r="H198" i="5"/>
  <c r="R198" i="5" s="1"/>
  <c r="CY72" i="1"/>
  <c r="X72" i="1" s="1"/>
  <c r="T195" i="5" s="1"/>
  <c r="H195" i="5"/>
  <c r="W195" i="5" s="1"/>
  <c r="CS71" i="1"/>
  <c r="R71" i="1" s="1"/>
  <c r="GK71" i="1" s="1"/>
  <c r="H194" i="5"/>
  <c r="W194" i="5" s="1"/>
  <c r="CS69" i="1"/>
  <c r="R69" i="1" s="1"/>
  <c r="CZ69" i="1" s="1"/>
  <c r="Y69" i="1" s="1"/>
  <c r="V185" i="5" s="1"/>
  <c r="H188" i="5"/>
  <c r="R188" i="5" s="1"/>
  <c r="L184" i="5"/>
  <c r="Q184" i="5" s="1"/>
  <c r="L182" i="5"/>
  <c r="AD67" i="1"/>
  <c r="CS66" i="1"/>
  <c r="R66" i="1" s="1"/>
  <c r="GK66" i="1" s="1"/>
  <c r="H173" i="5"/>
  <c r="W173" i="5" s="1"/>
  <c r="AD63" i="1"/>
  <c r="CS63" i="1"/>
  <c r="R63" i="1" s="1"/>
  <c r="GK63" i="1" s="1"/>
  <c r="L149" i="5"/>
  <c r="L152" i="5"/>
  <c r="Q152" i="5" s="1"/>
  <c r="CR58" i="1"/>
  <c r="Q58" i="1" s="1"/>
  <c r="K144" i="5" s="1"/>
  <c r="H144" i="5"/>
  <c r="BB98" i="1"/>
  <c r="F111" i="1" s="1"/>
  <c r="L306" i="5"/>
  <c r="Q306" i="5" s="1"/>
  <c r="L305" i="5"/>
  <c r="AD94" i="1"/>
  <c r="V93" i="1"/>
  <c r="R93" i="1"/>
  <c r="GK93" i="1" s="1"/>
  <c r="CT91" i="1"/>
  <c r="S91" i="1" s="1"/>
  <c r="U286" i="5"/>
  <c r="S286" i="5"/>
  <c r="CS90" i="1"/>
  <c r="R90" i="1" s="1"/>
  <c r="H281" i="5"/>
  <c r="R281" i="5" s="1"/>
  <c r="CS88" i="1"/>
  <c r="R88" i="1" s="1"/>
  <c r="H271" i="5"/>
  <c r="R271" i="5" s="1"/>
  <c r="T87" i="1"/>
  <c r="CQ87" i="1"/>
  <c r="P87" i="1" s="1"/>
  <c r="CP87" i="1" s="1"/>
  <c r="O87" i="1" s="1"/>
  <c r="K266" i="5" s="1"/>
  <c r="H266" i="5"/>
  <c r="X266" i="5" s="1"/>
  <c r="CT86" i="1"/>
  <c r="S86" i="1" s="1"/>
  <c r="L267" i="5"/>
  <c r="Q267" i="5" s="1"/>
  <c r="L265" i="5"/>
  <c r="AD86" i="1"/>
  <c r="CR86" i="1" s="1"/>
  <c r="Q86" i="1" s="1"/>
  <c r="U85" i="1"/>
  <c r="CT84" i="1"/>
  <c r="S84" i="1" s="1"/>
  <c r="CS84" i="1"/>
  <c r="R84" i="1" s="1"/>
  <c r="H253" i="5"/>
  <c r="R253" i="5" s="1"/>
  <c r="Q83" i="1"/>
  <c r="GK82" i="1"/>
  <c r="E239" i="5"/>
  <c r="C240" i="5"/>
  <c r="CS81" i="1"/>
  <c r="R81" i="1" s="1"/>
  <c r="GK81" i="1" s="1"/>
  <c r="CZ80" i="1"/>
  <c r="Y80" i="1" s="1"/>
  <c r="V225" i="5" s="1"/>
  <c r="K230" i="5" s="1"/>
  <c r="H226" i="5"/>
  <c r="U225" i="5"/>
  <c r="H230" i="5" s="1"/>
  <c r="S225" i="5"/>
  <c r="H229" i="5" s="1"/>
  <c r="CS79" i="1"/>
  <c r="R79" i="1" s="1"/>
  <c r="GK79" i="1" s="1"/>
  <c r="V78" i="1"/>
  <c r="R78" i="1"/>
  <c r="Q77" i="1"/>
  <c r="H216" i="5"/>
  <c r="W216" i="5" s="1"/>
  <c r="CT76" i="1"/>
  <c r="S76" i="1" s="1"/>
  <c r="K209" i="5" s="1"/>
  <c r="CQ76" i="1"/>
  <c r="P76" i="1" s="1"/>
  <c r="H212" i="5"/>
  <c r="AD73" i="1"/>
  <c r="H200" i="5"/>
  <c r="R200" i="5" s="1"/>
  <c r="U195" i="5"/>
  <c r="S195" i="5"/>
  <c r="CQ70" i="1"/>
  <c r="H193" i="5"/>
  <c r="W193" i="5" s="1"/>
  <c r="AB68" i="1"/>
  <c r="U183" i="5"/>
  <c r="S183" i="5"/>
  <c r="CS67" i="1"/>
  <c r="R67" i="1" s="1"/>
  <c r="AB67" i="1"/>
  <c r="H179" i="5"/>
  <c r="U66" i="1"/>
  <c r="E173" i="5"/>
  <c r="CT65" i="1"/>
  <c r="S65" i="1" s="1"/>
  <c r="CQ65" i="1"/>
  <c r="H172" i="5"/>
  <c r="W172" i="5" s="1"/>
  <c r="U164" i="5"/>
  <c r="H170" i="5" s="1"/>
  <c r="S164" i="5"/>
  <c r="H169" i="5" s="1"/>
  <c r="H165" i="5"/>
  <c r="R165" i="5" s="1"/>
  <c r="K143" i="5"/>
  <c r="CZ55" i="1"/>
  <c r="Y55" i="1" s="1"/>
  <c r="V131" i="5" s="1"/>
  <c r="K132" i="5"/>
  <c r="CY55" i="1"/>
  <c r="X55" i="1" s="1"/>
  <c r="T131" i="5" s="1"/>
  <c r="CR39" i="1"/>
  <c r="Q39" i="1" s="1"/>
  <c r="K101" i="5" s="1"/>
  <c r="H101" i="5"/>
  <c r="L85" i="5"/>
  <c r="Q85" i="5" s="1"/>
  <c r="L82" i="5"/>
  <c r="L74" i="5"/>
  <c r="Q74" i="5" s="1"/>
  <c r="L73" i="5"/>
  <c r="AB64" i="1"/>
  <c r="H168" i="5"/>
  <c r="U63" i="1"/>
  <c r="E162" i="5"/>
  <c r="CQ62" i="1"/>
  <c r="H161" i="5"/>
  <c r="W161" i="5" s="1"/>
  <c r="L163" i="5"/>
  <c r="Q163" i="5" s="1"/>
  <c r="L160" i="5"/>
  <c r="AD61" i="1"/>
  <c r="CS60" i="1"/>
  <c r="R60" i="1" s="1"/>
  <c r="GK60" i="1" s="1"/>
  <c r="H151" i="5"/>
  <c r="W151" i="5" s="1"/>
  <c r="W59" i="1"/>
  <c r="U150" i="5"/>
  <c r="S150" i="5"/>
  <c r="H143" i="5"/>
  <c r="U142" i="5"/>
  <c r="S142" i="5"/>
  <c r="CT57" i="1"/>
  <c r="U140" i="5"/>
  <c r="S140" i="5"/>
  <c r="CS56" i="1"/>
  <c r="R56" i="1" s="1"/>
  <c r="GK56" i="1" s="1"/>
  <c r="L141" i="5"/>
  <c r="Q141" i="5" s="1"/>
  <c r="L138" i="5"/>
  <c r="AD55" i="1"/>
  <c r="H129" i="5"/>
  <c r="W129" i="5" s="1"/>
  <c r="W50" i="1"/>
  <c r="U117" i="5"/>
  <c r="S117" i="5"/>
  <c r="W48" i="1"/>
  <c r="CT48" i="1"/>
  <c r="S48" i="1" s="1"/>
  <c r="U115" i="5"/>
  <c r="S115" i="5"/>
  <c r="CT47" i="1"/>
  <c r="S47" i="1" s="1"/>
  <c r="U114" i="5"/>
  <c r="S114" i="5"/>
  <c r="CQ43" i="1"/>
  <c r="P43" i="1" s="1"/>
  <c r="H110" i="5"/>
  <c r="W110" i="5" s="1"/>
  <c r="H109" i="5"/>
  <c r="W109" i="5" s="1"/>
  <c r="U108" i="5"/>
  <c r="S108" i="5"/>
  <c r="L106" i="5"/>
  <c r="L119" i="5"/>
  <c r="Q119" i="5" s="1"/>
  <c r="CT37" i="1"/>
  <c r="S37" i="1" s="1"/>
  <c r="U96" i="5"/>
  <c r="S96" i="5"/>
  <c r="CQ34" i="1"/>
  <c r="P34" i="1" s="1"/>
  <c r="K90" i="5" s="1"/>
  <c r="H90" i="5"/>
  <c r="U84" i="5"/>
  <c r="S84" i="5"/>
  <c r="GK31" i="1"/>
  <c r="K78" i="5"/>
  <c r="H70" i="5"/>
  <c r="U69" i="5"/>
  <c r="H72" i="5" s="1"/>
  <c r="S69" i="5"/>
  <c r="H71" i="5" s="1"/>
  <c r="CT27" i="1"/>
  <c r="U45" i="5"/>
  <c r="H50" i="5" s="1"/>
  <c r="S45" i="5"/>
  <c r="H49" i="5" s="1"/>
  <c r="H47" i="5"/>
  <c r="C46" i="5"/>
  <c r="E45" i="5"/>
  <c r="L44" i="5"/>
  <c r="Q44" i="5" s="1"/>
  <c r="L43" i="5"/>
  <c r="L37" i="5"/>
  <c r="Q37" i="5" s="1"/>
  <c r="L36" i="5"/>
  <c r="AD25" i="1"/>
  <c r="CX17" i="3"/>
  <c r="GX62" i="1"/>
  <c r="E161" i="5"/>
  <c r="GK61" i="1"/>
  <c r="K156" i="5"/>
  <c r="AB61" i="1"/>
  <c r="H157" i="5"/>
  <c r="U139" i="5"/>
  <c r="S139" i="5"/>
  <c r="GX56" i="1"/>
  <c r="E139" i="5"/>
  <c r="GK55" i="1"/>
  <c r="K134" i="5"/>
  <c r="AB55" i="1"/>
  <c r="H135" i="5"/>
  <c r="U54" i="1"/>
  <c r="E129" i="5"/>
  <c r="CQ53" i="1"/>
  <c r="H128" i="5"/>
  <c r="W128" i="5" s="1"/>
  <c r="K121" i="5"/>
  <c r="L130" i="5"/>
  <c r="Q130" i="5" s="1"/>
  <c r="L127" i="5"/>
  <c r="CR52" i="1"/>
  <c r="Q52" i="1" s="1"/>
  <c r="K122" i="5" s="1"/>
  <c r="H122" i="5"/>
  <c r="U45" i="1"/>
  <c r="GX44" i="1"/>
  <c r="W44" i="1"/>
  <c r="CT44" i="1"/>
  <c r="S44" i="1" s="1"/>
  <c r="U111" i="5"/>
  <c r="S111" i="5"/>
  <c r="CS43" i="1"/>
  <c r="R43" i="1" s="1"/>
  <c r="GK43" i="1" s="1"/>
  <c r="U109" i="5"/>
  <c r="S109" i="5"/>
  <c r="CQ40" i="1"/>
  <c r="P40" i="1" s="1"/>
  <c r="CS38" i="1"/>
  <c r="R38" i="1" s="1"/>
  <c r="GK38" i="1" s="1"/>
  <c r="H97" i="5"/>
  <c r="W97" i="5" s="1"/>
  <c r="AD36" i="1"/>
  <c r="CR36" i="1" s="1"/>
  <c r="Q36" i="1" s="1"/>
  <c r="AD35" i="1"/>
  <c r="CQ32" i="1"/>
  <c r="P32" i="1" s="1"/>
  <c r="S75" i="5"/>
  <c r="H76" i="5"/>
  <c r="R76" i="5" s="1"/>
  <c r="U75" i="5"/>
  <c r="H54" i="5"/>
  <c r="U53" i="5"/>
  <c r="H58" i="5" s="1"/>
  <c r="S53" i="5"/>
  <c r="H57" i="5" s="1"/>
  <c r="CR27" i="1"/>
  <c r="H48" i="5"/>
  <c r="CS25" i="1"/>
  <c r="R25" i="1" s="1"/>
  <c r="U131" i="5"/>
  <c r="S131" i="5"/>
  <c r="H136" i="5" s="1"/>
  <c r="H132" i="5"/>
  <c r="CT54" i="1"/>
  <c r="U129" i="5"/>
  <c r="S129" i="5"/>
  <c r="BY98" i="1"/>
  <c r="AP98" i="1" s="1"/>
  <c r="F107" i="1" s="1"/>
  <c r="CS53" i="1"/>
  <c r="R53" i="1" s="1"/>
  <c r="GK53" i="1" s="1"/>
  <c r="CS52" i="1"/>
  <c r="R52" i="1" s="1"/>
  <c r="AB52" i="1"/>
  <c r="H124" i="5"/>
  <c r="CQ51" i="1"/>
  <c r="U51" i="1"/>
  <c r="E118" i="5"/>
  <c r="CT50" i="1"/>
  <c r="CQ50" i="1"/>
  <c r="H117" i="5"/>
  <c r="W117" i="5" s="1"/>
  <c r="H116" i="5"/>
  <c r="W116" i="5" s="1"/>
  <c r="H115" i="5"/>
  <c r="W115" i="5" s="1"/>
  <c r="CQ47" i="1"/>
  <c r="P47" i="1" s="1"/>
  <c r="H114" i="5"/>
  <c r="W114" i="5" s="1"/>
  <c r="H113" i="5"/>
  <c r="W113" i="5" s="1"/>
  <c r="GX45" i="1"/>
  <c r="CQ45" i="1"/>
  <c r="P45" i="1" s="1"/>
  <c r="V44" i="1"/>
  <c r="CT43" i="1"/>
  <c r="S43" i="1" s="1"/>
  <c r="U110" i="5"/>
  <c r="S110" i="5"/>
  <c r="CT41" i="1"/>
  <c r="S41" i="1" s="1"/>
  <c r="CY41" i="1" s="1"/>
  <c r="X41" i="1" s="1"/>
  <c r="T108" i="5" s="1"/>
  <c r="AD41" i="1"/>
  <c r="CR41" i="1" s="1"/>
  <c r="Q41" i="1" s="1"/>
  <c r="GX40" i="1"/>
  <c r="W40" i="1"/>
  <c r="CT40" i="1"/>
  <c r="S40" i="1" s="1"/>
  <c r="U107" i="5"/>
  <c r="S107" i="5"/>
  <c r="S99" i="5"/>
  <c r="H100" i="5"/>
  <c r="R100" i="5" s="1"/>
  <c r="U99" i="5"/>
  <c r="T38" i="1"/>
  <c r="H95" i="5"/>
  <c r="W95" i="5" s="1"/>
  <c r="H94" i="5"/>
  <c r="W94" i="5" s="1"/>
  <c r="CT34" i="1"/>
  <c r="S34" i="1" s="1"/>
  <c r="K87" i="5" s="1"/>
  <c r="S86" i="5"/>
  <c r="H87" i="5"/>
  <c r="R87" i="5" s="1"/>
  <c r="U86" i="5"/>
  <c r="AD33" i="1"/>
  <c r="CR33" i="1" s="1"/>
  <c r="Q33" i="1" s="1"/>
  <c r="GX32" i="1"/>
  <c r="W32" i="1"/>
  <c r="CT32" i="1"/>
  <c r="S32" i="1" s="1"/>
  <c r="U83" i="5"/>
  <c r="S83" i="5"/>
  <c r="AD31" i="1"/>
  <c r="H78" i="5"/>
  <c r="R78" i="5" s="1"/>
  <c r="AD30" i="1"/>
  <c r="CR30" i="1" s="1"/>
  <c r="Q30" i="1" s="1"/>
  <c r="CT29" i="1"/>
  <c r="S29" i="1" s="1"/>
  <c r="K62" i="5" s="1"/>
  <c r="S61" i="5"/>
  <c r="H65" i="5" s="1"/>
  <c r="H62" i="5"/>
  <c r="U61" i="5"/>
  <c r="H66" i="5" s="1"/>
  <c r="CS28" i="1"/>
  <c r="R28" i="1" s="1"/>
  <c r="H56" i="5"/>
  <c r="R56" i="5" s="1"/>
  <c r="H31" i="5"/>
  <c r="U30" i="5"/>
  <c r="H35" i="5" s="1"/>
  <c r="S30" i="5"/>
  <c r="H34" i="5" s="1"/>
  <c r="CT24" i="1"/>
  <c r="S24" i="1" s="1"/>
  <c r="K23" i="5" s="1"/>
  <c r="U22" i="5"/>
  <c r="H27" i="5" s="1"/>
  <c r="S22" i="5"/>
  <c r="H26" i="5" s="1"/>
  <c r="H23" i="5"/>
  <c r="H162" i="5"/>
  <c r="W162" i="5" s="1"/>
  <c r="CS59" i="1"/>
  <c r="GX59" i="1"/>
  <c r="E150" i="5"/>
  <c r="CS58" i="1"/>
  <c r="R58" i="1" s="1"/>
  <c r="AB58" i="1"/>
  <c r="H146" i="5"/>
  <c r="CQ57" i="1"/>
  <c r="U57" i="1"/>
  <c r="E140" i="5"/>
  <c r="CT56" i="1"/>
  <c r="S56" i="1" s="1"/>
  <c r="CQ56" i="1"/>
  <c r="H139" i="5"/>
  <c r="W139" i="5" s="1"/>
  <c r="V54" i="1"/>
  <c r="U128" i="5"/>
  <c r="S128" i="5"/>
  <c r="GX53" i="1"/>
  <c r="E128" i="5"/>
  <c r="H121" i="5"/>
  <c r="U120" i="5"/>
  <c r="S120" i="5"/>
  <c r="CT51" i="1"/>
  <c r="U118" i="5"/>
  <c r="S118" i="5"/>
  <c r="GX50" i="1"/>
  <c r="E117" i="5"/>
  <c r="U116" i="5"/>
  <c r="S116" i="5"/>
  <c r="U113" i="5"/>
  <c r="S113" i="5"/>
  <c r="U112" i="5"/>
  <c r="S112" i="5"/>
  <c r="CP41" i="1"/>
  <c r="O41" i="1" s="1"/>
  <c r="K108" i="5" s="1"/>
  <c r="AB41" i="1"/>
  <c r="H108" i="5"/>
  <c r="W108" i="5" s="1"/>
  <c r="CS39" i="1"/>
  <c r="R39" i="1" s="1"/>
  <c r="CY39" i="1" s="1"/>
  <c r="X39" i="1" s="1"/>
  <c r="T99" i="5" s="1"/>
  <c r="H102" i="5"/>
  <c r="R102" i="5" s="1"/>
  <c r="U97" i="5"/>
  <c r="S97" i="5"/>
  <c r="CQ37" i="1"/>
  <c r="P37" i="1" s="1"/>
  <c r="H96" i="5"/>
  <c r="W96" i="5" s="1"/>
  <c r="U95" i="5"/>
  <c r="S95" i="5"/>
  <c r="CT35" i="1"/>
  <c r="S35" i="1" s="1"/>
  <c r="CZ35" i="1" s="1"/>
  <c r="Y35" i="1" s="1"/>
  <c r="V94" i="5" s="1"/>
  <c r="U94" i="5"/>
  <c r="S94" i="5"/>
  <c r="AD34" i="1"/>
  <c r="H89" i="5"/>
  <c r="R89" i="5" s="1"/>
  <c r="H84" i="5"/>
  <c r="W84" i="5" s="1"/>
  <c r="CZ30" i="1"/>
  <c r="Y30" i="1" s="1"/>
  <c r="V69" i="5" s="1"/>
  <c r="K72" i="5" s="1"/>
  <c r="K70" i="5"/>
  <c r="J74" i="5" s="1"/>
  <c r="P74" i="5" s="1"/>
  <c r="L68" i="5"/>
  <c r="Q68" i="5" s="1"/>
  <c r="L67" i="5"/>
  <c r="AD29" i="1"/>
  <c r="H64" i="5"/>
  <c r="R64" i="5" s="1"/>
  <c r="L60" i="5"/>
  <c r="Q60" i="5" s="1"/>
  <c r="L59" i="5"/>
  <c r="CR28" i="1"/>
  <c r="Q28" i="1" s="1"/>
  <c r="K55" i="5" s="1"/>
  <c r="H55" i="5"/>
  <c r="AB27" i="1"/>
  <c r="CT26" i="1"/>
  <c r="S26" i="1" s="1"/>
  <c r="K39" i="5" s="1"/>
  <c r="H39" i="5"/>
  <c r="U38" i="5"/>
  <c r="H42" i="5" s="1"/>
  <c r="S38" i="5"/>
  <c r="H41" i="5" s="1"/>
  <c r="G267" i="5"/>
  <c r="O267" i="5" s="1"/>
  <c r="X267" i="5"/>
  <c r="X259" i="5"/>
  <c r="CY94" i="1"/>
  <c r="X94" i="1" s="1"/>
  <c r="T298" i="5" s="1"/>
  <c r="K303" i="5" s="1"/>
  <c r="CZ94" i="1"/>
  <c r="Y94" i="1" s="1"/>
  <c r="V298" i="5" s="1"/>
  <c r="K304" i="5" s="1"/>
  <c r="CD22" i="1"/>
  <c r="AU98" i="1"/>
  <c r="CZ91" i="1"/>
  <c r="Y91" i="1" s="1"/>
  <c r="V286" i="5" s="1"/>
  <c r="CY91" i="1"/>
  <c r="X91" i="1" s="1"/>
  <c r="T286" i="5" s="1"/>
  <c r="CL22" i="1"/>
  <c r="BC98" i="1"/>
  <c r="CY87" i="1"/>
  <c r="X87" i="1" s="1"/>
  <c r="T266" i="5" s="1"/>
  <c r="CZ87" i="1"/>
  <c r="Y87" i="1" s="1"/>
  <c r="CP86" i="1"/>
  <c r="O86" i="1" s="1"/>
  <c r="CY83" i="1"/>
  <c r="X83" i="1" s="1"/>
  <c r="T248" i="5" s="1"/>
  <c r="CZ83" i="1"/>
  <c r="Y83" i="1" s="1"/>
  <c r="V248" i="5" s="1"/>
  <c r="GM96" i="1"/>
  <c r="K309" i="5" s="1"/>
  <c r="J310" i="5" s="1"/>
  <c r="P310" i="5" s="1"/>
  <c r="GN96" i="1"/>
  <c r="CQ94" i="1"/>
  <c r="P94" i="1" s="1"/>
  <c r="AB94" i="1"/>
  <c r="CZ93" i="1"/>
  <c r="Y93" i="1" s="1"/>
  <c r="V296" i="5" s="1"/>
  <c r="GM87" i="1"/>
  <c r="BZ22" i="1"/>
  <c r="AQ98" i="1"/>
  <c r="AP22" i="1"/>
  <c r="AP130" i="1"/>
  <c r="CP92" i="1"/>
  <c r="O92" i="1" s="1"/>
  <c r="CY89" i="1"/>
  <c r="X89" i="1" s="1"/>
  <c r="T276" i="5" s="1"/>
  <c r="CZ89" i="1"/>
  <c r="Y89" i="1" s="1"/>
  <c r="V276" i="5" s="1"/>
  <c r="CP89" i="1"/>
  <c r="O89" i="1" s="1"/>
  <c r="K276" i="5" s="1"/>
  <c r="CP88" i="1"/>
  <c r="O88" i="1" s="1"/>
  <c r="CZ85" i="1"/>
  <c r="Y85" i="1" s="1"/>
  <c r="V258" i="5" s="1"/>
  <c r="CY85" i="1"/>
  <c r="X85" i="1" s="1"/>
  <c r="CP84" i="1"/>
  <c r="O84" i="1" s="1"/>
  <c r="BB22" i="1"/>
  <c r="BB130" i="1"/>
  <c r="CY93" i="1"/>
  <c r="X93" i="1" s="1"/>
  <c r="T296" i="5" s="1"/>
  <c r="CY92" i="1"/>
  <c r="X92" i="1" s="1"/>
  <c r="T288" i="5" s="1"/>
  <c r="CZ92" i="1"/>
  <c r="Y92" i="1" s="1"/>
  <c r="V288" i="5" s="1"/>
  <c r="K294" i="5" s="1"/>
  <c r="CP91" i="1"/>
  <c r="O91" i="1" s="1"/>
  <c r="K286" i="5" s="1"/>
  <c r="CZ90" i="1"/>
  <c r="Y90" i="1" s="1"/>
  <c r="V278" i="5" s="1"/>
  <c r="CY90" i="1"/>
  <c r="X90" i="1" s="1"/>
  <c r="T278" i="5" s="1"/>
  <c r="CZ88" i="1"/>
  <c r="Y88" i="1" s="1"/>
  <c r="V268" i="5" s="1"/>
  <c r="K274" i="5" s="1"/>
  <c r="CY88" i="1"/>
  <c r="X88" i="1" s="1"/>
  <c r="T268" i="5" s="1"/>
  <c r="K273" i="5" s="1"/>
  <c r="CY79" i="1"/>
  <c r="X79" i="1" s="1"/>
  <c r="T219" i="5" s="1"/>
  <c r="K221" i="5" s="1"/>
  <c r="CZ79" i="1"/>
  <c r="Y79" i="1" s="1"/>
  <c r="V219" i="5" s="1"/>
  <c r="K222" i="5" s="1"/>
  <c r="CP79" i="1"/>
  <c r="O79" i="1" s="1"/>
  <c r="CY73" i="1"/>
  <c r="X73" i="1" s="1"/>
  <c r="T197" i="5" s="1"/>
  <c r="CZ73" i="1"/>
  <c r="Y73" i="1" s="1"/>
  <c r="V197" i="5" s="1"/>
  <c r="BY22" i="1"/>
  <c r="CI98" i="1"/>
  <c r="AB92" i="1"/>
  <c r="V83" i="1"/>
  <c r="CY76" i="1"/>
  <c r="X76" i="1" s="1"/>
  <c r="CZ76" i="1"/>
  <c r="Y76" i="1" s="1"/>
  <c r="CY56" i="1"/>
  <c r="X56" i="1" s="1"/>
  <c r="T139" i="5" s="1"/>
  <c r="CZ56" i="1"/>
  <c r="Y56" i="1" s="1"/>
  <c r="V139" i="5" s="1"/>
  <c r="CG98" i="1"/>
  <c r="AO98" i="1"/>
  <c r="AD93" i="1"/>
  <c r="H296" i="5" s="1"/>
  <c r="X296" i="5" s="1"/>
  <c r="AD90" i="1"/>
  <c r="H280" i="5" s="1"/>
  <c r="AB89" i="1"/>
  <c r="AB86" i="1"/>
  <c r="P83" i="1"/>
  <c r="CP83" i="1" s="1"/>
  <c r="O83" i="1" s="1"/>
  <c r="K248" i="5" s="1"/>
  <c r="CY82" i="1"/>
  <c r="X82" i="1" s="1"/>
  <c r="T239" i="5" s="1"/>
  <c r="K245" i="5" s="1"/>
  <c r="CT81" i="1"/>
  <c r="S81" i="1" s="1"/>
  <c r="K234" i="5" s="1"/>
  <c r="P77" i="1"/>
  <c r="AB76" i="1"/>
  <c r="AD75" i="1"/>
  <c r="CR75" i="1" s="1"/>
  <c r="Q75" i="1" s="1"/>
  <c r="CP75" i="1" s="1"/>
  <c r="O75" i="1" s="1"/>
  <c r="K206" i="5" s="1"/>
  <c r="CY74" i="1"/>
  <c r="X74" i="1" s="1"/>
  <c r="T205" i="5" s="1"/>
  <c r="AB72" i="1"/>
  <c r="CZ71" i="1"/>
  <c r="Y71" i="1" s="1"/>
  <c r="V194" i="5" s="1"/>
  <c r="CT70" i="1"/>
  <c r="S70" i="1" s="1"/>
  <c r="Q70" i="1"/>
  <c r="CQ69" i="1"/>
  <c r="P69" i="1" s="1"/>
  <c r="K189" i="5" s="1"/>
  <c r="T68" i="1"/>
  <c r="AB66" i="1"/>
  <c r="Q62" i="1"/>
  <c r="S59" i="1"/>
  <c r="AB57" i="1"/>
  <c r="CR57" i="1"/>
  <c r="Q57" i="1" s="1"/>
  <c r="CS54" i="1"/>
  <c r="R54" i="1" s="1"/>
  <c r="GK54" i="1" s="1"/>
  <c r="Q50" i="1"/>
  <c r="CP74" i="1"/>
  <c r="O74" i="1" s="1"/>
  <c r="K205" i="5" s="1"/>
  <c r="CZ67" i="1"/>
  <c r="Y67" i="1" s="1"/>
  <c r="V175" i="5" s="1"/>
  <c r="K181" i="5" s="1"/>
  <c r="CY67" i="1"/>
  <c r="X67" i="1" s="1"/>
  <c r="T175" i="5" s="1"/>
  <c r="AB54" i="1"/>
  <c r="CR54" i="1"/>
  <c r="Q54" i="1" s="1"/>
  <c r="CY52" i="1"/>
  <c r="X52" i="1" s="1"/>
  <c r="T120" i="5" s="1"/>
  <c r="AB91" i="1"/>
  <c r="AB88" i="1"/>
  <c r="CZ86" i="1"/>
  <c r="Y86" i="1" s="1"/>
  <c r="V260" i="5" s="1"/>
  <c r="T83" i="1"/>
  <c r="AB83" i="1"/>
  <c r="AB79" i="1"/>
  <c r="AD78" i="1"/>
  <c r="CR78" i="1" s="1"/>
  <c r="Q78" i="1" s="1"/>
  <c r="CP78" i="1" s="1"/>
  <c r="O78" i="1" s="1"/>
  <c r="K217" i="5" s="1"/>
  <c r="T77" i="1"/>
  <c r="W77" i="1"/>
  <c r="S77" i="1"/>
  <c r="CZ74" i="1"/>
  <c r="Y74" i="1" s="1"/>
  <c r="V205" i="5" s="1"/>
  <c r="GX70" i="1"/>
  <c r="P70" i="1"/>
  <c r="CQ67" i="1"/>
  <c r="P67" i="1" s="1"/>
  <c r="GX66" i="1"/>
  <c r="W66" i="1"/>
  <c r="S66" i="1"/>
  <c r="Q65" i="1"/>
  <c r="S62" i="1"/>
  <c r="AB60" i="1"/>
  <c r="CR60" i="1"/>
  <c r="Q60" i="1" s="1"/>
  <c r="R59" i="1"/>
  <c r="GK59" i="1" s="1"/>
  <c r="V59" i="1"/>
  <c r="CS57" i="1"/>
  <c r="R57" i="1" s="1"/>
  <c r="GK57" i="1" s="1"/>
  <c r="Q53" i="1"/>
  <c r="S50" i="1"/>
  <c r="AB87" i="1"/>
  <c r="CY68" i="1"/>
  <c r="X68" i="1" s="1"/>
  <c r="T183" i="5" s="1"/>
  <c r="CY64" i="1"/>
  <c r="X64" i="1" s="1"/>
  <c r="T164" i="5" s="1"/>
  <c r="AB85" i="1"/>
  <c r="U83" i="1"/>
  <c r="CQ82" i="1"/>
  <c r="P82" i="1" s="1"/>
  <c r="AB78" i="1"/>
  <c r="CP72" i="1"/>
  <c r="O72" i="1" s="1"/>
  <c r="K195" i="5" s="1"/>
  <c r="CP71" i="1"/>
  <c r="O71" i="1" s="1"/>
  <c r="K194" i="5" s="1"/>
  <c r="AB71" i="1"/>
  <c r="T70" i="1"/>
  <c r="CY65" i="1"/>
  <c r="X65" i="1" s="1"/>
  <c r="T172" i="5" s="1"/>
  <c r="CZ65" i="1"/>
  <c r="Y65" i="1" s="1"/>
  <c r="V172" i="5" s="1"/>
  <c r="AB63" i="1"/>
  <c r="CR63" i="1"/>
  <c r="Q63" i="1" s="1"/>
  <c r="R62" i="1"/>
  <c r="GK62" i="1" s="1"/>
  <c r="V62" i="1"/>
  <c r="V57" i="1"/>
  <c r="CY53" i="1"/>
  <c r="X53" i="1" s="1"/>
  <c r="T128" i="5" s="1"/>
  <c r="CZ53" i="1"/>
  <c r="Y53" i="1" s="1"/>
  <c r="V128" i="5" s="1"/>
  <c r="AB51" i="1"/>
  <c r="CR51" i="1"/>
  <c r="Q51" i="1" s="1"/>
  <c r="R50" i="1"/>
  <c r="GK50" i="1" s="1"/>
  <c r="V50" i="1"/>
  <c r="CP49" i="1"/>
  <c r="O49" i="1" s="1"/>
  <c r="K116" i="5" s="1"/>
  <c r="CX167" i="3"/>
  <c r="CX171" i="3"/>
  <c r="CX164" i="3"/>
  <c r="CX168" i="3"/>
  <c r="CX172" i="3"/>
  <c r="CX166" i="3"/>
  <c r="CX170" i="3"/>
  <c r="CX165" i="3"/>
  <c r="CX169" i="3"/>
  <c r="P65" i="1"/>
  <c r="P62" i="1"/>
  <c r="P59" i="1"/>
  <c r="P56" i="1"/>
  <c r="CP56" i="1" s="1"/>
  <c r="O56" i="1" s="1"/>
  <c r="K139" i="5" s="1"/>
  <c r="P53" i="1"/>
  <c r="CP53" i="1" s="1"/>
  <c r="O53" i="1" s="1"/>
  <c r="K128" i="5" s="1"/>
  <c r="P50" i="1"/>
  <c r="CP50" i="1" s="1"/>
  <c r="O50" i="1" s="1"/>
  <c r="K117" i="5" s="1"/>
  <c r="CP48" i="1"/>
  <c r="O48" i="1" s="1"/>
  <c r="K115" i="5" s="1"/>
  <c r="CP46" i="1"/>
  <c r="O46" i="1" s="1"/>
  <c r="K113" i="5" s="1"/>
  <c r="CS45" i="1"/>
  <c r="R45" i="1" s="1"/>
  <c r="AD45" i="1"/>
  <c r="CR45" i="1" s="1"/>
  <c r="Q45" i="1" s="1"/>
  <c r="CP45" i="1" s="1"/>
  <c r="O45" i="1" s="1"/>
  <c r="K112" i="5" s="1"/>
  <c r="CR43" i="1"/>
  <c r="Q43" i="1" s="1"/>
  <c r="CP43" i="1" s="1"/>
  <c r="O43" i="1" s="1"/>
  <c r="K110" i="5" s="1"/>
  <c r="AB43" i="1"/>
  <c r="CY42" i="1"/>
  <c r="X42" i="1" s="1"/>
  <c r="T109" i="5" s="1"/>
  <c r="CZ42" i="1"/>
  <c r="Y42" i="1" s="1"/>
  <c r="V109" i="5" s="1"/>
  <c r="CZ36" i="1"/>
  <c r="Y36" i="1" s="1"/>
  <c r="V95" i="5" s="1"/>
  <c r="CY36" i="1"/>
  <c r="X36" i="1" s="1"/>
  <c r="T95" i="5" s="1"/>
  <c r="AB33" i="1"/>
  <c r="CQ33" i="1"/>
  <c r="P33" i="1" s="1"/>
  <c r="CP33" i="1" s="1"/>
  <c r="O33" i="1" s="1"/>
  <c r="K84" i="5" s="1"/>
  <c r="CZ28" i="1"/>
  <c r="Y28" i="1" s="1"/>
  <c r="V53" i="5" s="1"/>
  <c r="K58" i="5" s="1"/>
  <c r="CY28" i="1"/>
  <c r="X28" i="1" s="1"/>
  <c r="T53" i="5" s="1"/>
  <c r="K57" i="5" s="1"/>
  <c r="AD69" i="1"/>
  <c r="P68" i="1"/>
  <c r="CP68" i="1" s="1"/>
  <c r="O68" i="1" s="1"/>
  <c r="K183" i="5" s="1"/>
  <c r="T65" i="1"/>
  <c r="AB65" i="1"/>
  <c r="CQ64" i="1"/>
  <c r="P64" i="1" s="1"/>
  <c r="P63" i="1"/>
  <c r="T62" i="1"/>
  <c r="AB62" i="1"/>
  <c r="CQ61" i="1"/>
  <c r="P61" i="1" s="1"/>
  <c r="P60" i="1"/>
  <c r="T59" i="1"/>
  <c r="AB59" i="1"/>
  <c r="CQ58" i="1"/>
  <c r="P58" i="1" s="1"/>
  <c r="P57" i="1"/>
  <c r="T56" i="1"/>
  <c r="AB56" i="1"/>
  <c r="CQ55" i="1"/>
  <c r="P55" i="1" s="1"/>
  <c r="P54" i="1"/>
  <c r="T53" i="1"/>
  <c r="AB53" i="1"/>
  <c r="CQ52" i="1"/>
  <c r="P52" i="1" s="1"/>
  <c r="P51" i="1"/>
  <c r="T50" i="1"/>
  <c r="AB50" i="1"/>
  <c r="CZ45" i="1"/>
  <c r="Y45" i="1" s="1"/>
  <c r="V112" i="5" s="1"/>
  <c r="CS40" i="1"/>
  <c r="R40" i="1" s="1"/>
  <c r="GK40" i="1" s="1"/>
  <c r="AD40" i="1"/>
  <c r="H107" i="5" s="1"/>
  <c r="W107" i="5" s="1"/>
  <c r="P66" i="1"/>
  <c r="CP66" i="1" s="1"/>
  <c r="O66" i="1" s="1"/>
  <c r="K173" i="5" s="1"/>
  <c r="U65" i="1"/>
  <c r="T63" i="1"/>
  <c r="W63" i="1"/>
  <c r="S63" i="1"/>
  <c r="U62" i="1"/>
  <c r="T60" i="1"/>
  <c r="W60" i="1"/>
  <c r="S60" i="1"/>
  <c r="U59" i="1"/>
  <c r="T57" i="1"/>
  <c r="W57" i="1"/>
  <c r="S57" i="1"/>
  <c r="U56" i="1"/>
  <c r="T54" i="1"/>
  <c r="W54" i="1"/>
  <c r="S54" i="1"/>
  <c r="U53" i="1"/>
  <c r="T51" i="1"/>
  <c r="W51" i="1"/>
  <c r="S51" i="1"/>
  <c r="U50" i="1"/>
  <c r="CY49" i="1"/>
  <c r="X49" i="1" s="1"/>
  <c r="T116" i="5" s="1"/>
  <c r="CZ49" i="1"/>
  <c r="Y49" i="1" s="1"/>
  <c r="V116" i="5" s="1"/>
  <c r="CY47" i="1"/>
  <c r="X47" i="1" s="1"/>
  <c r="T114" i="5" s="1"/>
  <c r="CZ47" i="1"/>
  <c r="Y47" i="1" s="1"/>
  <c r="V114" i="5" s="1"/>
  <c r="AB49" i="1"/>
  <c r="CY48" i="1"/>
  <c r="X48" i="1" s="1"/>
  <c r="T115" i="5" s="1"/>
  <c r="AB46" i="1"/>
  <c r="CZ46" i="1"/>
  <c r="Y46" i="1" s="1"/>
  <c r="V113" i="5" s="1"/>
  <c r="CQ42" i="1"/>
  <c r="P42" i="1" s="1"/>
  <c r="CP42" i="1" s="1"/>
  <c r="O42" i="1" s="1"/>
  <c r="K109" i="5" s="1"/>
  <c r="AB42" i="1"/>
  <c r="CP39" i="1"/>
  <c r="O39" i="1" s="1"/>
  <c r="CY38" i="1"/>
  <c r="X38" i="1" s="1"/>
  <c r="T97" i="5" s="1"/>
  <c r="CZ38" i="1"/>
  <c r="Y38" i="1" s="1"/>
  <c r="V97" i="5" s="1"/>
  <c r="GK34" i="1"/>
  <c r="CZ34" i="1"/>
  <c r="Y34" i="1" s="1"/>
  <c r="V86" i="5" s="1"/>
  <c r="CZ33" i="1"/>
  <c r="Y33" i="1" s="1"/>
  <c r="V84" i="5" s="1"/>
  <c r="CY33" i="1"/>
  <c r="X33" i="1" s="1"/>
  <c r="T84" i="5" s="1"/>
  <c r="CQ31" i="1"/>
  <c r="P31" i="1" s="1"/>
  <c r="AB31" i="1"/>
  <c r="GK29" i="1"/>
  <c r="CZ29" i="1"/>
  <c r="Y29" i="1" s="1"/>
  <c r="V61" i="5" s="1"/>
  <c r="K66" i="5" s="1"/>
  <c r="CX15" i="3"/>
  <c r="CX19" i="3"/>
  <c r="CX23" i="3"/>
  <c r="CX16" i="3"/>
  <c r="CX20" i="3"/>
  <c r="CX14" i="3"/>
  <c r="CX18" i="3"/>
  <c r="CX22" i="3"/>
  <c r="CX21" i="3"/>
  <c r="GX27" i="1"/>
  <c r="CJ98" i="1" s="1"/>
  <c r="CZ48" i="1"/>
  <c r="Y48" i="1" s="1"/>
  <c r="V115" i="5" s="1"/>
  <c r="CY46" i="1"/>
  <c r="X46" i="1" s="1"/>
  <c r="T113" i="5" s="1"/>
  <c r="CY44" i="1"/>
  <c r="X44" i="1" s="1"/>
  <c r="T111" i="5" s="1"/>
  <c r="T43" i="1"/>
  <c r="CZ41" i="1"/>
  <c r="Y41" i="1" s="1"/>
  <c r="CQ38" i="1"/>
  <c r="P38" i="1" s="1"/>
  <c r="CP38" i="1" s="1"/>
  <c r="O38" i="1" s="1"/>
  <c r="K97" i="5" s="1"/>
  <c r="AB38" i="1"/>
  <c r="CY37" i="1"/>
  <c r="X37" i="1" s="1"/>
  <c r="T96" i="5" s="1"/>
  <c r="CZ37" i="1"/>
  <c r="Y37" i="1" s="1"/>
  <c r="V96" i="5" s="1"/>
  <c r="CP37" i="1"/>
  <c r="O37" i="1" s="1"/>
  <c r="K96" i="5" s="1"/>
  <c r="AB37" i="1"/>
  <c r="CS44" i="1"/>
  <c r="R44" i="1" s="1"/>
  <c r="AD44" i="1"/>
  <c r="H111" i="5" s="1"/>
  <c r="W111" i="5" s="1"/>
  <c r="CY43" i="1"/>
  <c r="X43" i="1" s="1"/>
  <c r="T110" i="5" s="1"/>
  <c r="CZ43" i="1"/>
  <c r="Y43" i="1" s="1"/>
  <c r="V110" i="5" s="1"/>
  <c r="CP36" i="1"/>
  <c r="O36" i="1" s="1"/>
  <c r="K95" i="5" s="1"/>
  <c r="CY32" i="1"/>
  <c r="X32" i="1" s="1"/>
  <c r="T83" i="5" s="1"/>
  <c r="CZ32" i="1"/>
  <c r="Y32" i="1" s="1"/>
  <c r="V83" i="5" s="1"/>
  <c r="AB30" i="1"/>
  <c r="CQ30" i="1"/>
  <c r="P30" i="1" s="1"/>
  <c r="CP30" i="1" s="1"/>
  <c r="O30" i="1" s="1"/>
  <c r="CZ39" i="1"/>
  <c r="Y39" i="1" s="1"/>
  <c r="V99" i="5" s="1"/>
  <c r="AB39" i="1"/>
  <c r="CY35" i="1"/>
  <c r="X35" i="1" s="1"/>
  <c r="T94" i="5" s="1"/>
  <c r="CR34" i="1"/>
  <c r="Q34" i="1" s="1"/>
  <c r="K88" i="5" s="1"/>
  <c r="V27" i="1"/>
  <c r="AI98" i="1" s="1"/>
  <c r="AB25" i="1"/>
  <c r="CQ25" i="1"/>
  <c r="P25" i="1" s="1"/>
  <c r="AB36" i="1"/>
  <c r="CY34" i="1"/>
  <c r="X34" i="1" s="1"/>
  <c r="T86" i="5" s="1"/>
  <c r="AD32" i="1"/>
  <c r="H83" i="5" s="1"/>
  <c r="W83" i="5" s="1"/>
  <c r="CY29" i="1"/>
  <c r="X29" i="1" s="1"/>
  <c r="T61" i="5" s="1"/>
  <c r="K65" i="5" s="1"/>
  <c r="U27" i="1"/>
  <c r="P27" i="1"/>
  <c r="CY31" i="1"/>
  <c r="X31" i="1" s="1"/>
  <c r="T75" i="5" s="1"/>
  <c r="CZ31" i="1"/>
  <c r="Y31" i="1" s="1"/>
  <c r="V75" i="5" s="1"/>
  <c r="CP28" i="1"/>
  <c r="O28" i="1" s="1"/>
  <c r="R27" i="1"/>
  <c r="GK27" i="1" s="1"/>
  <c r="T27" i="1"/>
  <c r="CZ25" i="1"/>
  <c r="Y25" i="1" s="1"/>
  <c r="V30" i="5" s="1"/>
  <c r="K35" i="5" s="1"/>
  <c r="CY25" i="1"/>
  <c r="X25" i="1" s="1"/>
  <c r="T30" i="5" s="1"/>
  <c r="K34" i="5" s="1"/>
  <c r="AD24" i="1"/>
  <c r="CS24" i="1"/>
  <c r="R24" i="1" s="1"/>
  <c r="K25" i="5" s="1"/>
  <c r="AB28" i="1"/>
  <c r="W27" i="1"/>
  <c r="S27" i="1"/>
  <c r="K47" i="5" s="1"/>
  <c r="Q27" i="1"/>
  <c r="K48" i="5" s="1"/>
  <c r="AD26" i="1"/>
  <c r="H40" i="5" s="1"/>
  <c r="CS26" i="1"/>
  <c r="R26" i="1" s="1"/>
  <c r="H147" i="5" l="1"/>
  <c r="H274" i="5"/>
  <c r="H246" i="5"/>
  <c r="W174" i="5"/>
  <c r="H293" i="5"/>
  <c r="H158" i="5"/>
  <c r="K81" i="5"/>
  <c r="K283" i="5"/>
  <c r="K293" i="5"/>
  <c r="K91" i="5"/>
  <c r="H81" i="5"/>
  <c r="K202" i="5"/>
  <c r="K80" i="5"/>
  <c r="J224" i="5"/>
  <c r="P224" i="5" s="1"/>
  <c r="J60" i="5"/>
  <c r="P60" i="5" s="1"/>
  <c r="H126" i="5"/>
  <c r="H137" i="5"/>
  <c r="H203" i="5"/>
  <c r="GM41" i="1"/>
  <c r="V108" i="5"/>
  <c r="L52" i="5"/>
  <c r="Q52" i="5" s="1"/>
  <c r="L51" i="5"/>
  <c r="CP59" i="1"/>
  <c r="O59" i="1" s="1"/>
  <c r="K150" i="5" s="1"/>
  <c r="T208" i="5"/>
  <c r="K284" i="5"/>
  <c r="T258" i="5"/>
  <c r="GO87" i="1"/>
  <c r="V266" i="5"/>
  <c r="K264" i="5" s="1"/>
  <c r="R39" i="5"/>
  <c r="G44" i="5"/>
  <c r="O44" i="5" s="1"/>
  <c r="W44" i="5"/>
  <c r="H63" i="5"/>
  <c r="W68" i="5" s="1"/>
  <c r="CR29" i="1"/>
  <c r="Q29" i="1" s="1"/>
  <c r="R121" i="5"/>
  <c r="H105" i="5"/>
  <c r="AB29" i="1"/>
  <c r="R47" i="5"/>
  <c r="G52" i="5"/>
  <c r="O52" i="5" s="1"/>
  <c r="W52" i="5"/>
  <c r="CR55" i="1"/>
  <c r="Q55" i="1" s="1"/>
  <c r="K133" i="5" s="1"/>
  <c r="H133" i="5"/>
  <c r="W141" i="5" s="1"/>
  <c r="H148" i="5"/>
  <c r="CY86" i="1"/>
  <c r="X86" i="1" s="1"/>
  <c r="T260" i="5" s="1"/>
  <c r="K263" i="5" s="1"/>
  <c r="K261" i="5"/>
  <c r="H202" i="5"/>
  <c r="H273" i="5"/>
  <c r="H294" i="5"/>
  <c r="H159" i="5"/>
  <c r="H180" i="5"/>
  <c r="CP85" i="1"/>
  <c r="O85" i="1" s="1"/>
  <c r="K258" i="5" s="1"/>
  <c r="CP52" i="1"/>
  <c r="O52" i="1" s="1"/>
  <c r="K124" i="5"/>
  <c r="CP55" i="1"/>
  <c r="O55" i="1" s="1"/>
  <c r="K135" i="5"/>
  <c r="CP58" i="1"/>
  <c r="O58" i="1" s="1"/>
  <c r="K146" i="5"/>
  <c r="K157" i="5"/>
  <c r="CP64" i="1"/>
  <c r="O64" i="1" s="1"/>
  <c r="K168" i="5"/>
  <c r="CR69" i="1"/>
  <c r="Q69" i="1" s="1"/>
  <c r="K187" i="5" s="1"/>
  <c r="H187" i="5"/>
  <c r="K179" i="5"/>
  <c r="R31" i="5"/>
  <c r="R62" i="5"/>
  <c r="H92" i="5"/>
  <c r="GK52" i="1"/>
  <c r="K123" i="5"/>
  <c r="AB35" i="1"/>
  <c r="CR35" i="1"/>
  <c r="Q35" i="1" s="1"/>
  <c r="CP35" i="1" s="1"/>
  <c r="O35" i="1" s="1"/>
  <c r="K94" i="5" s="1"/>
  <c r="CZ52" i="1"/>
  <c r="Y52" i="1" s="1"/>
  <c r="V120" i="5" s="1"/>
  <c r="CR25" i="1"/>
  <c r="Q25" i="1" s="1"/>
  <c r="K32" i="5" s="1"/>
  <c r="J37" i="5" s="1"/>
  <c r="P37" i="5" s="1"/>
  <c r="H32" i="5"/>
  <c r="W37" i="5" s="1"/>
  <c r="R143" i="5"/>
  <c r="K212" i="5"/>
  <c r="GK78" i="1"/>
  <c r="CZ78" i="1"/>
  <c r="Y78" i="1" s="1"/>
  <c r="V217" i="5" s="1"/>
  <c r="CY78" i="1"/>
  <c r="X78" i="1" s="1"/>
  <c r="T217" i="5" s="1"/>
  <c r="GK88" i="1"/>
  <c r="K271" i="5"/>
  <c r="CR94" i="1"/>
  <c r="Q94" i="1" s="1"/>
  <c r="K300" i="5" s="1"/>
  <c r="H300" i="5"/>
  <c r="G306" i="5" s="1"/>
  <c r="O306" i="5" s="1"/>
  <c r="CR67" i="1"/>
  <c r="Q67" i="1" s="1"/>
  <c r="K177" i="5" s="1"/>
  <c r="H177" i="5"/>
  <c r="CR76" i="1"/>
  <c r="Q76" i="1" s="1"/>
  <c r="K210" i="5" s="1"/>
  <c r="H210" i="5"/>
  <c r="H283" i="5"/>
  <c r="H213" i="5"/>
  <c r="G310" i="5"/>
  <c r="O310" i="5" s="1"/>
  <c r="W310" i="5"/>
  <c r="GK64" i="1"/>
  <c r="K167" i="5"/>
  <c r="R234" i="5"/>
  <c r="G238" i="5"/>
  <c r="O238" i="5" s="1"/>
  <c r="W238" i="5"/>
  <c r="K246" i="5"/>
  <c r="CR24" i="1"/>
  <c r="Q24" i="1" s="1"/>
  <c r="H24" i="5"/>
  <c r="G29" i="5" s="1"/>
  <c r="O29" i="5" s="1"/>
  <c r="K92" i="5"/>
  <c r="CY24" i="1"/>
  <c r="X24" i="1" s="1"/>
  <c r="T22" i="5" s="1"/>
  <c r="K26" i="5" s="1"/>
  <c r="AB45" i="1"/>
  <c r="CP31" i="1"/>
  <c r="O31" i="1" s="1"/>
  <c r="K79" i="5"/>
  <c r="CP34" i="1"/>
  <c r="O34" i="1" s="1"/>
  <c r="CP65" i="1"/>
  <c r="O65" i="1" s="1"/>
  <c r="K172" i="5" s="1"/>
  <c r="K180" i="5"/>
  <c r="K203" i="5"/>
  <c r="K302" i="5"/>
  <c r="K102" i="5"/>
  <c r="GK39" i="1"/>
  <c r="H125" i="5"/>
  <c r="G130" i="5" s="1"/>
  <c r="O130" i="5" s="1"/>
  <c r="GK58" i="1"/>
  <c r="K145" i="5"/>
  <c r="CR31" i="1"/>
  <c r="Q31" i="1" s="1"/>
  <c r="K77" i="5" s="1"/>
  <c r="H77" i="5"/>
  <c r="H104" i="5"/>
  <c r="GK25" i="1"/>
  <c r="K33" i="5"/>
  <c r="H112" i="5"/>
  <c r="W112" i="5" s="1"/>
  <c r="G74" i="5"/>
  <c r="O74" i="5" s="1"/>
  <c r="W74" i="5"/>
  <c r="R70" i="5"/>
  <c r="G174" i="5"/>
  <c r="O174" i="5" s="1"/>
  <c r="K178" i="5"/>
  <c r="GK67" i="1"/>
  <c r="G232" i="5"/>
  <c r="O232" i="5" s="1"/>
  <c r="W232" i="5"/>
  <c r="R226" i="5"/>
  <c r="GK84" i="1"/>
  <c r="K253" i="5"/>
  <c r="K188" i="5"/>
  <c r="GK69" i="1"/>
  <c r="G259" i="5"/>
  <c r="O259" i="5" s="1"/>
  <c r="J277" i="5"/>
  <c r="P277" i="5" s="1"/>
  <c r="H284" i="5"/>
  <c r="K301" i="5"/>
  <c r="GK94" i="1"/>
  <c r="CZ61" i="1"/>
  <c r="Y61" i="1" s="1"/>
  <c r="V153" i="5" s="1"/>
  <c r="K154" i="5"/>
  <c r="CY61" i="1"/>
  <c r="X61" i="1" s="1"/>
  <c r="T153" i="5" s="1"/>
  <c r="H190" i="5"/>
  <c r="H214" i="5"/>
  <c r="R299" i="5"/>
  <c r="W306" i="5"/>
  <c r="L311" i="5"/>
  <c r="H217" i="5"/>
  <c r="W217" i="5" s="1"/>
  <c r="CY58" i="1"/>
  <c r="X58" i="1" s="1"/>
  <c r="T142" i="5" s="1"/>
  <c r="CP27" i="1"/>
  <c r="O27" i="1" s="1"/>
  <c r="CP82" i="1"/>
  <c r="O82" i="1" s="1"/>
  <c r="K244" i="5"/>
  <c r="V208" i="5"/>
  <c r="AB34" i="1"/>
  <c r="H88" i="5"/>
  <c r="W130" i="5"/>
  <c r="W29" i="5"/>
  <c r="R23" i="5"/>
  <c r="GK28" i="1"/>
  <c r="K56" i="5"/>
  <c r="H91" i="5"/>
  <c r="G16" i="2"/>
  <c r="G18" i="2" s="1"/>
  <c r="I14" i="5"/>
  <c r="R132" i="5"/>
  <c r="G141" i="5"/>
  <c r="O141" i="5" s="1"/>
  <c r="R54" i="5"/>
  <c r="G60" i="5"/>
  <c r="O60" i="5" s="1"/>
  <c r="W60" i="5"/>
  <c r="H80" i="5"/>
  <c r="CP47" i="1"/>
  <c r="O47" i="1" s="1"/>
  <c r="W152" i="5"/>
  <c r="CR61" i="1"/>
  <c r="Q61" i="1" s="1"/>
  <c r="K155" i="5" s="1"/>
  <c r="H155" i="5"/>
  <c r="G163" i="5" s="1"/>
  <c r="O163" i="5" s="1"/>
  <c r="CZ58" i="1"/>
  <c r="Y58" i="1" s="1"/>
  <c r="V142" i="5" s="1"/>
  <c r="CR73" i="1"/>
  <c r="Q73" i="1" s="1"/>
  <c r="H199" i="5"/>
  <c r="AB73" i="1"/>
  <c r="CZ84" i="1"/>
  <c r="Y84" i="1" s="1"/>
  <c r="V250" i="5" s="1"/>
  <c r="K256" i="5" s="1"/>
  <c r="K251" i="5"/>
  <c r="CY84" i="1"/>
  <c r="X84" i="1" s="1"/>
  <c r="T250" i="5" s="1"/>
  <c r="K255" i="5" s="1"/>
  <c r="GK90" i="1"/>
  <c r="K281" i="5"/>
  <c r="G277" i="5"/>
  <c r="O277" i="5" s="1"/>
  <c r="R269" i="5"/>
  <c r="X277" i="5"/>
  <c r="H191" i="5"/>
  <c r="H181" i="5"/>
  <c r="G184" i="5" s="1"/>
  <c r="O184" i="5" s="1"/>
  <c r="CY71" i="1"/>
  <c r="X71" i="1" s="1"/>
  <c r="T194" i="5" s="1"/>
  <c r="H206" i="5"/>
  <c r="W206" i="5" s="1"/>
  <c r="R220" i="5"/>
  <c r="G224" i="5"/>
  <c r="O224" i="5" s="1"/>
  <c r="W224" i="5"/>
  <c r="GK80" i="1"/>
  <c r="K228" i="5"/>
  <c r="CY80" i="1"/>
  <c r="X80" i="1" s="1"/>
  <c r="CY69" i="1"/>
  <c r="X69" i="1" s="1"/>
  <c r="T185" i="5" s="1"/>
  <c r="CZ64" i="1"/>
  <c r="Y64" i="1" s="1"/>
  <c r="V164" i="5" s="1"/>
  <c r="GN75" i="1"/>
  <c r="GM75" i="1"/>
  <c r="GM43" i="1"/>
  <c r="GN43" i="1"/>
  <c r="GN78" i="1"/>
  <c r="GM78" i="1"/>
  <c r="AB32" i="1"/>
  <c r="CR32" i="1"/>
  <c r="Q32" i="1" s="1"/>
  <c r="CP32" i="1" s="1"/>
  <c r="O32" i="1" s="1"/>
  <c r="K83" i="5" s="1"/>
  <c r="GK24" i="1"/>
  <c r="AE98" i="1"/>
  <c r="AI22" i="1"/>
  <c r="V98" i="1"/>
  <c r="GM38" i="1"/>
  <c r="GN38" i="1"/>
  <c r="GM31" i="1"/>
  <c r="GN31" i="1"/>
  <c r="GM34" i="1"/>
  <c r="GN34" i="1"/>
  <c r="GM48" i="1"/>
  <c r="GN48" i="1"/>
  <c r="GN49" i="1"/>
  <c r="GM49" i="1"/>
  <c r="CY62" i="1"/>
  <c r="X62" i="1" s="1"/>
  <c r="T161" i="5" s="1"/>
  <c r="CZ62" i="1"/>
  <c r="Y62" i="1" s="1"/>
  <c r="V161" i="5" s="1"/>
  <c r="CY70" i="1"/>
  <c r="X70" i="1" s="1"/>
  <c r="T193" i="5" s="1"/>
  <c r="CZ70" i="1"/>
  <c r="Y70" i="1" s="1"/>
  <c r="V193" i="5" s="1"/>
  <c r="K191" i="5" s="1"/>
  <c r="AQ22" i="1"/>
  <c r="F108" i="1"/>
  <c r="AQ130" i="1"/>
  <c r="BC22" i="1"/>
  <c r="F114" i="1"/>
  <c r="BC130" i="1"/>
  <c r="AH98" i="1"/>
  <c r="GN30" i="1"/>
  <c r="GM30" i="1"/>
  <c r="GM36" i="1"/>
  <c r="GN36" i="1"/>
  <c r="AB44" i="1"/>
  <c r="CR44" i="1"/>
  <c r="Q44" i="1" s="1"/>
  <c r="CP44" i="1" s="1"/>
  <c r="O44" i="1" s="1"/>
  <c r="K111" i="5" s="1"/>
  <c r="GM42" i="1"/>
  <c r="GN42" i="1"/>
  <c r="GN41" i="1"/>
  <c r="CP62" i="1"/>
  <c r="O62" i="1" s="1"/>
  <c r="K161" i="5" s="1"/>
  <c r="GN72" i="1"/>
  <c r="GM72" i="1"/>
  <c r="CY50" i="1"/>
  <c r="X50" i="1" s="1"/>
  <c r="CZ50" i="1"/>
  <c r="Y50" i="1" s="1"/>
  <c r="AB75" i="1"/>
  <c r="GM74" i="1"/>
  <c r="GN74" i="1"/>
  <c r="CY59" i="1"/>
  <c r="X59" i="1" s="1"/>
  <c r="CZ59" i="1"/>
  <c r="Y59" i="1" s="1"/>
  <c r="V150" i="5" s="1"/>
  <c r="CP69" i="1"/>
  <c r="O69" i="1" s="1"/>
  <c r="GM83" i="1"/>
  <c r="GO83" i="1"/>
  <c r="AB93" i="1"/>
  <c r="CR93" i="1"/>
  <c r="Q93" i="1" s="1"/>
  <c r="CP93" i="1" s="1"/>
  <c r="O93" i="1" s="1"/>
  <c r="K296" i="5" s="1"/>
  <c r="J297" i="5" s="1"/>
  <c r="P297" i="5" s="1"/>
  <c r="CI22" i="1"/>
  <c r="AZ98" i="1"/>
  <c r="GM88" i="1"/>
  <c r="GO88" i="1"/>
  <c r="GO92" i="1"/>
  <c r="GM92" i="1"/>
  <c r="GO85" i="1"/>
  <c r="GK26" i="1"/>
  <c r="CZ26" i="1"/>
  <c r="Y26" i="1" s="1"/>
  <c r="V38" i="5" s="1"/>
  <c r="K42" i="5" s="1"/>
  <c r="CJ22" i="1"/>
  <c r="BA98" i="1"/>
  <c r="AB26" i="1"/>
  <c r="CR26" i="1"/>
  <c r="Q26" i="1" s="1"/>
  <c r="CY26" i="1"/>
  <c r="X26" i="1" s="1"/>
  <c r="T38" i="5" s="1"/>
  <c r="K41" i="5" s="1"/>
  <c r="GN28" i="1"/>
  <c r="GM28" i="1"/>
  <c r="GM37" i="1"/>
  <c r="GN37" i="1"/>
  <c r="CZ40" i="1"/>
  <c r="Y40" i="1" s="1"/>
  <c r="V107" i="5" s="1"/>
  <c r="GM71" i="1"/>
  <c r="GN71" i="1"/>
  <c r="AB90" i="1"/>
  <c r="CR90" i="1"/>
  <c r="Q90" i="1" s="1"/>
  <c r="AU22" i="1"/>
  <c r="F117" i="1"/>
  <c r="AU130" i="1"/>
  <c r="CY27" i="1"/>
  <c r="X27" i="1" s="1"/>
  <c r="CZ27" i="1"/>
  <c r="Y27" i="1" s="1"/>
  <c r="AF98" i="1"/>
  <c r="AB24" i="1"/>
  <c r="AJ98" i="1"/>
  <c r="CZ24" i="1"/>
  <c r="Y24" i="1" s="1"/>
  <c r="AG98" i="1"/>
  <c r="CP25" i="1"/>
  <c r="O25" i="1" s="1"/>
  <c r="AC98" i="1"/>
  <c r="CY40" i="1"/>
  <c r="X40" i="1" s="1"/>
  <c r="T107" i="5" s="1"/>
  <c r="GK44" i="1"/>
  <c r="CZ44" i="1"/>
  <c r="Y44" i="1" s="1"/>
  <c r="V111" i="5" s="1"/>
  <c r="CY51" i="1"/>
  <c r="X51" i="1" s="1"/>
  <c r="T118" i="5" s="1"/>
  <c r="CZ51" i="1"/>
  <c r="Y51" i="1" s="1"/>
  <c r="V118" i="5" s="1"/>
  <c r="CY54" i="1"/>
  <c r="X54" i="1" s="1"/>
  <c r="T129" i="5" s="1"/>
  <c r="K125" i="5" s="1"/>
  <c r="CZ54" i="1"/>
  <c r="Y54" i="1" s="1"/>
  <c r="V129" i="5" s="1"/>
  <c r="CY57" i="1"/>
  <c r="X57" i="1" s="1"/>
  <c r="T140" i="5" s="1"/>
  <c r="K136" i="5" s="1"/>
  <c r="CZ57" i="1"/>
  <c r="Y57" i="1" s="1"/>
  <c r="V140" i="5" s="1"/>
  <c r="K137" i="5" s="1"/>
  <c r="CY60" i="1"/>
  <c r="X60" i="1" s="1"/>
  <c r="T151" i="5" s="1"/>
  <c r="CZ60" i="1"/>
  <c r="Y60" i="1" s="1"/>
  <c r="V151" i="5" s="1"/>
  <c r="CY63" i="1"/>
  <c r="X63" i="1" s="1"/>
  <c r="T162" i="5" s="1"/>
  <c r="CZ63" i="1"/>
  <c r="Y63" i="1" s="1"/>
  <c r="V162" i="5" s="1"/>
  <c r="CP51" i="1"/>
  <c r="O51" i="1" s="1"/>
  <c r="K118" i="5" s="1"/>
  <c r="CP54" i="1"/>
  <c r="O54" i="1" s="1"/>
  <c r="K129" i="5" s="1"/>
  <c r="CP57" i="1"/>
  <c r="O57" i="1" s="1"/>
  <c r="K140" i="5" s="1"/>
  <c r="CP60" i="1"/>
  <c r="O60" i="1" s="1"/>
  <c r="K151" i="5" s="1"/>
  <c r="CP63" i="1"/>
  <c r="O63" i="1" s="1"/>
  <c r="K162" i="5" s="1"/>
  <c r="GM68" i="1"/>
  <c r="GN68" i="1"/>
  <c r="GM33" i="1"/>
  <c r="GN33" i="1"/>
  <c r="GK45" i="1"/>
  <c r="CY45" i="1"/>
  <c r="X45" i="1" s="1"/>
  <c r="GM53" i="1"/>
  <c r="GN53" i="1"/>
  <c r="GM65" i="1"/>
  <c r="GN65" i="1"/>
  <c r="CY66" i="1"/>
  <c r="X66" i="1" s="1"/>
  <c r="CZ66" i="1"/>
  <c r="Y66" i="1" s="1"/>
  <c r="V173" i="5" s="1"/>
  <c r="CP70" i="1"/>
  <c r="O70" i="1" s="1"/>
  <c r="K193" i="5" s="1"/>
  <c r="CY77" i="1"/>
  <c r="X77" i="1" s="1"/>
  <c r="T216" i="5" s="1"/>
  <c r="CZ77" i="1"/>
  <c r="Y77" i="1" s="1"/>
  <c r="V216" i="5" s="1"/>
  <c r="AB69" i="1"/>
  <c r="CP77" i="1"/>
  <c r="O77" i="1" s="1"/>
  <c r="K216" i="5" s="1"/>
  <c r="AO22" i="1"/>
  <c r="AO130" i="1"/>
  <c r="F102" i="1"/>
  <c r="GM79" i="1"/>
  <c r="GN79" i="1"/>
  <c r="GO84" i="1"/>
  <c r="GM84" i="1"/>
  <c r="GM89" i="1"/>
  <c r="GO89" i="1"/>
  <c r="AP18" i="1"/>
  <c r="F139" i="1"/>
  <c r="GN35" i="1"/>
  <c r="GM35" i="1"/>
  <c r="GN39" i="1"/>
  <c r="GM39" i="1"/>
  <c r="AB40" i="1"/>
  <c r="CR40" i="1"/>
  <c r="Q40" i="1" s="1"/>
  <c r="CP40" i="1" s="1"/>
  <c r="O40" i="1" s="1"/>
  <c r="K107" i="5" s="1"/>
  <c r="GM52" i="1"/>
  <c r="GN52" i="1"/>
  <c r="GM55" i="1"/>
  <c r="GN55" i="1"/>
  <c r="GM58" i="1"/>
  <c r="GN58" i="1"/>
  <c r="GM64" i="1"/>
  <c r="GN64" i="1"/>
  <c r="GM46" i="1"/>
  <c r="GN46" i="1"/>
  <c r="GM56" i="1"/>
  <c r="GN56" i="1"/>
  <c r="GM82" i="1"/>
  <c r="GO82" i="1"/>
  <c r="CY81" i="1"/>
  <c r="X81" i="1" s="1"/>
  <c r="T233" i="5" s="1"/>
  <c r="K235" i="5" s="1"/>
  <c r="CZ81" i="1"/>
  <c r="Y81" i="1" s="1"/>
  <c r="V233" i="5" s="1"/>
  <c r="K236" i="5" s="1"/>
  <c r="CP81" i="1"/>
  <c r="O81" i="1" s="1"/>
  <c r="CG22" i="1"/>
  <c r="AX98" i="1"/>
  <c r="GM91" i="1"/>
  <c r="GO91" i="1"/>
  <c r="BB18" i="1"/>
  <c r="F143" i="1"/>
  <c r="GO86" i="1"/>
  <c r="GM86" i="1"/>
  <c r="J98" i="5" l="1"/>
  <c r="P98" i="5" s="1"/>
  <c r="G152" i="5"/>
  <c r="O152" i="5" s="1"/>
  <c r="G68" i="5"/>
  <c r="O68" i="5" s="1"/>
  <c r="X249" i="5"/>
  <c r="G249" i="5"/>
  <c r="O249" i="5" s="1"/>
  <c r="J85" i="5"/>
  <c r="P85" i="5" s="1"/>
  <c r="J238" i="5"/>
  <c r="P238" i="5" s="1"/>
  <c r="J259" i="5"/>
  <c r="P259" i="5" s="1"/>
  <c r="J184" i="5"/>
  <c r="P184" i="5" s="1"/>
  <c r="G37" i="5"/>
  <c r="O37" i="5" s="1"/>
  <c r="J267" i="5"/>
  <c r="P267" i="5" s="1"/>
  <c r="J141" i="5"/>
  <c r="P141" i="5" s="1"/>
  <c r="GN45" i="1"/>
  <c r="T112" i="5"/>
  <c r="CP90" i="1"/>
  <c r="O90" i="1" s="1"/>
  <c r="K280" i="5"/>
  <c r="J287" i="5" s="1"/>
  <c r="P287" i="5" s="1"/>
  <c r="GM59" i="1"/>
  <c r="GM50" i="1"/>
  <c r="V117" i="5"/>
  <c r="K105" i="5" s="1"/>
  <c r="K170" i="5"/>
  <c r="K114" i="5"/>
  <c r="GM47" i="1"/>
  <c r="GN47" i="1"/>
  <c r="K214" i="5"/>
  <c r="W85" i="5"/>
  <c r="X287" i="5"/>
  <c r="CP61" i="1"/>
  <c r="O61" i="1" s="1"/>
  <c r="K63" i="5"/>
  <c r="J68" i="5" s="1"/>
  <c r="P68" i="5" s="1"/>
  <c r="CP29" i="1"/>
  <c r="O29" i="1" s="1"/>
  <c r="GM85" i="1"/>
  <c r="AK98" i="1"/>
  <c r="GM45" i="1"/>
  <c r="GN27" i="1"/>
  <c r="V45" i="5"/>
  <c r="K50" i="5" s="1"/>
  <c r="GN50" i="1"/>
  <c r="T117" i="5"/>
  <c r="K190" i="5"/>
  <c r="J196" i="5" s="1"/>
  <c r="P196" i="5" s="1"/>
  <c r="G207" i="5"/>
  <c r="O207" i="5" s="1"/>
  <c r="K159" i="5"/>
  <c r="CP94" i="1"/>
  <c r="O94" i="1" s="1"/>
  <c r="K24" i="5"/>
  <c r="CP24" i="1"/>
  <c r="O24" i="1" s="1"/>
  <c r="W218" i="5"/>
  <c r="CP76" i="1"/>
  <c r="O76" i="1" s="1"/>
  <c r="G287" i="5"/>
  <c r="O287" i="5" s="1"/>
  <c r="GM27" i="1"/>
  <c r="T45" i="5"/>
  <c r="K49" i="5" s="1"/>
  <c r="GN59" i="1"/>
  <c r="T150" i="5"/>
  <c r="T225" i="5"/>
  <c r="K229" i="5" s="1"/>
  <c r="J232" i="5" s="1"/>
  <c r="P232" i="5" s="1"/>
  <c r="GM80" i="1"/>
  <c r="GN80" i="1"/>
  <c r="K199" i="5"/>
  <c r="J207" i="5" s="1"/>
  <c r="P207" i="5" s="1"/>
  <c r="CP73" i="1"/>
  <c r="O73" i="1" s="1"/>
  <c r="G17" i="5"/>
  <c r="W98" i="5"/>
  <c r="G98" i="5"/>
  <c r="O98" i="5" s="1"/>
  <c r="J249" i="5"/>
  <c r="P249" i="5" s="1"/>
  <c r="G218" i="5"/>
  <c r="O218" i="5" s="1"/>
  <c r="J306" i="5"/>
  <c r="P306" i="5" s="1"/>
  <c r="G85" i="5"/>
  <c r="O85" i="5" s="1"/>
  <c r="CP67" i="1"/>
  <c r="O67" i="1" s="1"/>
  <c r="W163" i="5"/>
  <c r="W207" i="5"/>
  <c r="K213" i="5"/>
  <c r="GM66" i="1"/>
  <c r="T173" i="5"/>
  <c r="K169" i="5" s="1"/>
  <c r="J174" i="5" s="1"/>
  <c r="P174" i="5" s="1"/>
  <c r="GN24" i="1"/>
  <c r="V22" i="5"/>
  <c r="K27" i="5" s="1"/>
  <c r="CP26" i="1"/>
  <c r="O26" i="1" s="1"/>
  <c r="K40" i="5"/>
  <c r="J44" i="5" s="1"/>
  <c r="P44" i="5" s="1"/>
  <c r="K148" i="5"/>
  <c r="K147" i="5"/>
  <c r="K158" i="5"/>
  <c r="W119" i="5"/>
  <c r="G119" i="5"/>
  <c r="O119" i="5" s="1"/>
  <c r="W184" i="5"/>
  <c r="K126" i="5"/>
  <c r="J130" i="5" s="1"/>
  <c r="P130" i="5" s="1"/>
  <c r="G196" i="5"/>
  <c r="O196" i="5" s="1"/>
  <c r="W196" i="5"/>
  <c r="X297" i="5"/>
  <c r="G297" i="5"/>
  <c r="O297" i="5" s="1"/>
  <c r="GN77" i="1"/>
  <c r="GM77" i="1"/>
  <c r="GN40" i="1"/>
  <c r="GM40" i="1"/>
  <c r="AO18" i="1"/>
  <c r="F134" i="1"/>
  <c r="GN66" i="1"/>
  <c r="GM25" i="1"/>
  <c r="GN25" i="1"/>
  <c r="BC18" i="1"/>
  <c r="F146" i="1"/>
  <c r="AE22" i="1"/>
  <c r="R98" i="1"/>
  <c r="GM81" i="1"/>
  <c r="GN81" i="1"/>
  <c r="GM57" i="1"/>
  <c r="GN57" i="1"/>
  <c r="AG22" i="1"/>
  <c r="T98" i="1"/>
  <c r="GN26" i="1"/>
  <c r="GM26" i="1"/>
  <c r="GM24" i="1"/>
  <c r="AK22" i="1"/>
  <c r="X98" i="1"/>
  <c r="GM70" i="1"/>
  <c r="GN70" i="1"/>
  <c r="GM54" i="1"/>
  <c r="GN54" i="1"/>
  <c r="AU18" i="1"/>
  <c r="F149" i="1"/>
  <c r="GO93" i="1"/>
  <c r="GM93" i="1"/>
  <c r="GN69" i="1"/>
  <c r="GM69" i="1"/>
  <c r="GM62" i="1"/>
  <c r="GN62" i="1"/>
  <c r="AH22" i="1"/>
  <c r="U98" i="1"/>
  <c r="V22" i="1"/>
  <c r="F121" i="1"/>
  <c r="V130" i="1"/>
  <c r="GN32" i="1"/>
  <c r="GM32" i="1"/>
  <c r="AX22" i="1"/>
  <c r="F105" i="1"/>
  <c r="AX130" i="1"/>
  <c r="GM63" i="1"/>
  <c r="GN63" i="1"/>
  <c r="GM51" i="1"/>
  <c r="GN51" i="1"/>
  <c r="AC22" i="1"/>
  <c r="CE98" i="1"/>
  <c r="P98" i="1"/>
  <c r="CF98" i="1"/>
  <c r="CH98" i="1"/>
  <c r="AJ22" i="1"/>
  <c r="W98" i="1"/>
  <c r="AF22" i="1"/>
  <c r="S98" i="1"/>
  <c r="GM90" i="1"/>
  <c r="GO90" i="1"/>
  <c r="BA22" i="1"/>
  <c r="BA130" i="1"/>
  <c r="F118" i="1"/>
  <c r="I15" i="5" s="1"/>
  <c r="AD98" i="1"/>
  <c r="AQ18" i="1"/>
  <c r="F140" i="1"/>
  <c r="AL98" i="1"/>
  <c r="CC98" i="1"/>
  <c r="GM60" i="1"/>
  <c r="GN60" i="1"/>
  <c r="AZ22" i="1"/>
  <c r="AZ130" i="1"/>
  <c r="F109" i="1"/>
  <c r="GN44" i="1"/>
  <c r="GM44" i="1"/>
  <c r="AB98" i="1"/>
  <c r="J163" i="5" l="1"/>
  <c r="P163" i="5" s="1"/>
  <c r="J152" i="5"/>
  <c r="P152" i="5" s="1"/>
  <c r="J52" i="5"/>
  <c r="P52" i="5" s="1"/>
  <c r="G12" i="5"/>
  <c r="G13" i="5"/>
  <c r="K104" i="5"/>
  <c r="J119" i="5" s="1"/>
  <c r="P119" i="5" s="1"/>
  <c r="GN76" i="1"/>
  <c r="GM76" i="1"/>
  <c r="GM94" i="1"/>
  <c r="GN94" i="1"/>
  <c r="GM67" i="1"/>
  <c r="GN67" i="1"/>
  <c r="GM73" i="1"/>
  <c r="GN73" i="1"/>
  <c r="GN61" i="1"/>
  <c r="GM61" i="1"/>
  <c r="J218" i="5"/>
  <c r="P218" i="5" s="1"/>
  <c r="H16" i="2"/>
  <c r="H18" i="2" s="1"/>
  <c r="G11" i="5"/>
  <c r="G311" i="5"/>
  <c r="J29" i="5"/>
  <c r="P29" i="5" s="1"/>
  <c r="GM29" i="1"/>
  <c r="CA98" i="1" s="1"/>
  <c r="GN29" i="1"/>
  <c r="CB98" i="1" s="1"/>
  <c r="AB22" i="1"/>
  <c r="O98" i="1"/>
  <c r="AZ18" i="1"/>
  <c r="F141" i="1"/>
  <c r="CE22" i="1"/>
  <c r="AV98" i="1"/>
  <c r="S22" i="1"/>
  <c r="F113" i="1"/>
  <c r="S130" i="1"/>
  <c r="CH22" i="1"/>
  <c r="AY98" i="1"/>
  <c r="T22" i="1"/>
  <c r="T130" i="1"/>
  <c r="F119" i="1"/>
  <c r="AD22" i="1"/>
  <c r="Q98" i="1"/>
  <c r="CF22" i="1"/>
  <c r="AW98" i="1"/>
  <c r="U22" i="1"/>
  <c r="F120" i="1"/>
  <c r="I16" i="5" s="1"/>
  <c r="G16" i="5" s="1"/>
  <c r="U130" i="1"/>
  <c r="AL22" i="1"/>
  <c r="Y98" i="1"/>
  <c r="W22" i="1"/>
  <c r="F122" i="1"/>
  <c r="W130" i="1"/>
  <c r="P22" i="1"/>
  <c r="F101" i="1"/>
  <c r="P130" i="1"/>
  <c r="V18" i="1"/>
  <c r="F153" i="1"/>
  <c r="R22" i="1"/>
  <c r="F112" i="1"/>
  <c r="R130" i="1"/>
  <c r="CC22" i="1"/>
  <c r="AT98" i="1"/>
  <c r="AX18" i="1"/>
  <c r="F137" i="1"/>
  <c r="BA18" i="1"/>
  <c r="F150" i="1"/>
  <c r="X22" i="1"/>
  <c r="F123" i="1"/>
  <c r="X130" i="1"/>
  <c r="J311" i="5" l="1"/>
  <c r="CA22" i="1"/>
  <c r="AR98" i="1"/>
  <c r="AS98" i="1"/>
  <c r="CB22" i="1"/>
  <c r="J16" i="2"/>
  <c r="J18" i="2" s="1"/>
  <c r="I17" i="5"/>
  <c r="AT22" i="1"/>
  <c r="F116" i="1"/>
  <c r="AT130" i="1"/>
  <c r="Q22" i="1"/>
  <c r="Q130" i="1"/>
  <c r="F110" i="1"/>
  <c r="AR22" i="1"/>
  <c r="AR130" i="1"/>
  <c r="F125" i="1"/>
  <c r="F126" i="1" s="1"/>
  <c r="J312" i="5" s="1"/>
  <c r="O22" i="1"/>
  <c r="F100" i="1"/>
  <c r="O130" i="1"/>
  <c r="Y22" i="1"/>
  <c r="F124" i="1"/>
  <c r="Y130" i="1"/>
  <c r="AY22" i="1"/>
  <c r="F106" i="1"/>
  <c r="AY130" i="1"/>
  <c r="R18" i="1"/>
  <c r="F144" i="1"/>
  <c r="W18" i="1"/>
  <c r="F154" i="1"/>
  <c r="AW22" i="1"/>
  <c r="F104" i="1"/>
  <c r="AW130" i="1"/>
  <c r="AV22" i="1"/>
  <c r="AV130" i="1"/>
  <c r="F103" i="1"/>
  <c r="AS22" i="1"/>
  <c r="AS130" i="1"/>
  <c r="F115" i="1"/>
  <c r="X18" i="1"/>
  <c r="F155" i="1"/>
  <c r="P18" i="1"/>
  <c r="F133" i="1"/>
  <c r="U18" i="1"/>
  <c r="F152" i="1"/>
  <c r="T18" i="1"/>
  <c r="F151" i="1"/>
  <c r="S18" i="1"/>
  <c r="F145" i="1"/>
  <c r="F16" i="2" l="1"/>
  <c r="F18" i="2" s="1"/>
  <c r="I13" i="5"/>
  <c r="E16" i="2"/>
  <c r="I12" i="5"/>
  <c r="AW18" i="1"/>
  <c r="F136" i="1"/>
  <c r="F127" i="1"/>
  <c r="J313" i="5" s="1"/>
  <c r="O18" i="1"/>
  <c r="F132" i="1"/>
  <c r="E18" i="2"/>
  <c r="I16" i="2"/>
  <c r="I18" i="2" s="1"/>
  <c r="AV18" i="1"/>
  <c r="F135" i="1"/>
  <c r="Y18" i="1"/>
  <c r="F156" i="1"/>
  <c r="F148" i="1"/>
  <c r="AT18" i="1"/>
  <c r="Q18" i="1"/>
  <c r="F142" i="1"/>
  <c r="AR18" i="1"/>
  <c r="F157" i="1"/>
  <c r="AS18" i="1"/>
  <c r="F147" i="1"/>
  <c r="AY18" i="1"/>
  <c r="F138" i="1"/>
  <c r="F128" i="1" l="1"/>
  <c r="J314" i="5" l="1"/>
  <c r="I11" i="5"/>
</calcChain>
</file>

<file path=xl/sharedStrings.xml><?xml version="1.0" encoding="utf-8"?>
<sst xmlns="http://schemas.openxmlformats.org/spreadsheetml/2006/main" count="6098" uniqueCount="667">
  <si>
    <t>Smeta.RU  (495) 974-1589</t>
  </si>
  <si>
    <t>_PS_</t>
  </si>
  <si>
    <t>Smeta.RU</t>
  </si>
  <si>
    <t/>
  </si>
  <si>
    <t>Новый объект</t>
  </si>
  <si>
    <t>на капитальный ремонт аудиторий для компьюторных классов №40,40а,41,42,46,46а,47 учебного корпуса №3 Димитровградского инженерно-технологического институтфилиала НИЯУ МИФИ (ДИТИ НИЯУ МИФИ) по адресу: Ульяновская обл.г.Димитровград,ул.Куйбышева,д.294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</si>
  <si>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</si>
  <si>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</si>
  <si>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</si>
  <si>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</si>
  <si>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</si>
  <si>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</si>
  <si>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</si>
  <si>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46-04-012-03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</si>
  <si>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</si>
  <si>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</si>
  <si>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</si>
  <si>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</si>
  <si>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</si>
  <si>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</si>
  <si>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</si>
  <si>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</si>
  <si>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09-04-012-01</t>
  </si>
  <si>
    <t>Демонтаж: металлических дверных блоков в готовые проемы</t>
  </si>
  <si>
    <t>м2</t>
  </si>
  <si>
    <t>ФЕР-2001, 09-04-012-01,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</si>
  <si>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</si>
  <si>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</si>
  <si>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</si>
  <si>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Металлические конструкции</t>
  </si>
  <si>
    <t>ФЕР-09</t>
  </si>
  <si>
    <t>Поправка: МДС 81-36.2004, п.3.3.1.д</t>
  </si>
  <si>
    <t>3</t>
  </si>
  <si>
    <t>46-04-001-04</t>
  </si>
  <si>
    <t>Разборка кирпичных стен</t>
  </si>
  <si>
    <t>м3</t>
  </si>
  <si>
    <t>ФЕР-2001, 46-04-001-04, приказ Минстроя России №1039/пр от 30.12.2016г.</t>
  </si>
  <si>
    <t>4</t>
  </si>
  <si>
    <t>10-06-031-01</t>
  </si>
  <si>
    <t>Разборка : перегородок из гипсоволокнистых листов (ГВЛ) по системе «КНАУФ» с одинарным металлическим каркасом и однослойной обшивкой с обеих сторон (С 361) глухих</t>
  </si>
  <si>
    <t>ФЕР-2001, 10-06-031-01,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</si>
  <si>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</si>
  <si>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)*0,8</t>
  </si>
  <si>
    <t>Деревянные конструкции</t>
  </si>
  <si>
    <t>ФЕР-10</t>
  </si>
  <si>
    <t>Поправка: Табл.2, п.2</t>
  </si>
  <si>
    <t>5</t>
  </si>
  <si>
    <t>57-2-2</t>
  </si>
  <si>
    <t>Разборка покрытий полов из плиток поливинилхлоридных</t>
  </si>
  <si>
    <t>ФЕР-2001, 57-2-2, приказ Минстроя России №1039/пр от 30.12.2016г.</t>
  </si>
  <si>
    <t>Ремонтно-строительные работы</t>
  </si>
  <si>
    <t>Полы</t>
  </si>
  <si>
    <t>рФЕР-57</t>
  </si>
  <si>
    <t>6</t>
  </si>
  <si>
    <t>57-2-1</t>
  </si>
  <si>
    <t>Разборка покрытий полов из линолеума и релина</t>
  </si>
  <si>
    <t>ФЕРр-2001, 57-2-1, приказ Минстроя России №1039/пр от 30.12.2016г.</t>
  </si>
  <si>
    <t>7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</si>
  <si>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</si>
  <si>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</si>
  <si>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</si>
  <si>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</si>
  <si>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8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</si>
  <si>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</si>
  <si>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</si>
  <si>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</si>
  <si>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)*1,25</t>
  </si>
  <si>
    <t>)*1,15</t>
  </si>
  <si>
    <t>ФЕР-11</t>
  </si>
  <si>
    <t>Поправка: МДС 81-35.2004, п.4.7</t>
  </si>
  <si>
    <t>8,1</t>
  </si>
  <si>
    <t>04.3.01.09-0016</t>
  </si>
  <si>
    <t>Раствор готовый кладочный цементный марки 200</t>
  </si>
  <si>
    <t>ФССЦ-2001, 04.3.01.09-0016, приказ Минстроя России №1039/пр от 30.12.2016г.</t>
  </si>
  <si>
    <t>8,2</t>
  </si>
  <si>
    <t>04.3.01.09</t>
  </si>
  <si>
    <t>Раствор готовый кладочный тяжелый цементный</t>
  </si>
  <si>
    <t>занесена вручную</t>
  </si>
  <si>
    <t>9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</si>
  <si>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</si>
  <si>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</si>
  <si>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</si>
  <si>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9,1</t>
  </si>
  <si>
    <t>01.6.03.04-0118</t>
  </si>
  <si>
    <t>Линолеум коммерческий гомогенный "ТАРКЕТТ iQ GRANIT" (толщина 2 мм, класс 34/43, пож. безопасность Г4, В3, РП1, Д2, Т2)</t>
  </si>
  <si>
    <t>ФССЦ-2001, 01.6.03.04-0118, приказ Минстроя России №1039/пр от 30.12.2016г.</t>
  </si>
  <si>
    <t>9,2</t>
  </si>
  <si>
    <t>01.6.03.04</t>
  </si>
  <si>
    <t>Линолеум на теплозвукоизолирующей подоснове</t>
  </si>
  <si>
    <t>9,3</t>
  </si>
  <si>
    <t>14.1.02.04-0101</t>
  </si>
  <si>
    <t>Клей «Бустилат»</t>
  </si>
  <si>
    <t>т</t>
  </si>
  <si>
    <t>ФССЦ-2001, 14.1.02.04-0101, приказ Минстроя России №1039/пр от 30.12.2016г.</t>
  </si>
  <si>
    <t>9,4</t>
  </si>
  <si>
    <t>14.1.06.05</t>
  </si>
  <si>
    <t>Состав клеящий</t>
  </si>
  <si>
    <t>кг</t>
  </si>
  <si>
    <t>10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</si>
  <si>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</si>
  <si>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</si>
  <si>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</si>
  <si>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10,1</t>
  </si>
  <si>
    <t>11.3.03.14-0032</t>
  </si>
  <si>
    <t>Уголок внутренний для пластикового плинтуса, высота 49 мм</t>
  </si>
  <si>
    <t>100 шт.</t>
  </si>
  <si>
    <t>ФССЦ-2001, 11.3.03.14-0032, приказ Минстроя России №1039/пр от 30.12.2016г.</t>
  </si>
  <si>
    <t>10,2</t>
  </si>
  <si>
    <t>11.3.03.14-0034</t>
  </si>
  <si>
    <t>Уголок наружный для пластикового плинтуса, высота 49 мм</t>
  </si>
  <si>
    <t>ФССЦ-2001, 11.3.03.14-0034, приказ Минстроя России №1039/пр от 30.12.2016г.</t>
  </si>
  <si>
    <t>10,3</t>
  </si>
  <si>
    <t>11.3.03.14-0022</t>
  </si>
  <si>
    <t>Соединитель для пластикового плинтуса, высота 49 мм</t>
  </si>
  <si>
    <t>ФССЦ-2001, 11.3.03.14-0022, приказ Минстроя России №1039/пр от 30.12.2016г.</t>
  </si>
  <si>
    <t>10,4</t>
  </si>
  <si>
    <t>11.3.03.14-0002</t>
  </si>
  <si>
    <t>Заглушка торцевая для пластикового плинтуса левая, высота 49 мм</t>
  </si>
  <si>
    <t>ФССЦ-2001, 11.3.03.14-0002, приказ Минстроя России №1039/пр от 30.12.2016г.</t>
  </si>
  <si>
    <t>10,5</t>
  </si>
  <si>
    <t>11.3.03.14-0012</t>
  </si>
  <si>
    <t>Заглушки торцевая для пластикового плинтуса правая, высота 49 мм</t>
  </si>
  <si>
    <t>ФССЦ-2001, 11.3.03.14-0012, приказ Минстроя России №1039/пр от 30.12.2016г.</t>
  </si>
  <si>
    <t>10,6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</si>
  <si>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</si>
  <si>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</si>
  <si>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</si>
  <si>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</si>
  <si>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10,7</t>
  </si>
  <si>
    <t>11.3.03.06</t>
  </si>
  <si>
    <t>Плинтуса для полов пластиковые</t>
  </si>
  <si>
    <t>10,8</t>
  </si>
  <si>
    <t>11.3.03.14</t>
  </si>
  <si>
    <t>Уголок наружный для пластикового плинтуса</t>
  </si>
  <si>
    <t>шт.</t>
  </si>
  <si>
    <t>10,9</t>
  </si>
  <si>
    <t>Уголок внутренний для пластикового плинтуса</t>
  </si>
  <si>
    <t>10,10</t>
  </si>
  <si>
    <t>Соединитель для пластикового плинтуса</t>
  </si>
  <si>
    <t>10,11</t>
  </si>
  <si>
    <t>Заглушка торцевая для пластикового плинтуса левая</t>
  </si>
  <si>
    <t>10,12</t>
  </si>
  <si>
    <t>Заглушка торцевая для пластикового плинтуса правая</t>
  </si>
  <si>
    <t>11</t>
  </si>
  <si>
    <t>62-17-3</t>
  </si>
  <si>
    <t>Окрашивание водоэмульсионными составами поверхностей потолков, ранее окрашенных водоэмульсионной краской, с расчисткой старой краски до 35%</t>
  </si>
  <si>
    <t>ФЕР-2001, 62-17-3, приказ Минстроя России №1039/пр от 30.12.2016г.</t>
  </si>
  <si>
    <t>Малярные работы</t>
  </si>
  <si>
    <t>рФЕР-62</t>
  </si>
  <si>
    <t>11,1</t>
  </si>
  <si>
    <t>14.3.02.01-0224</t>
  </si>
  <si>
    <t>Краска водоэмульсионная для внутренних работ ВАК-25</t>
  </si>
  <si>
    <t>ФССЦ-2001, 14.3.02.01-0224, приказ Минстроя России №1039/пр от 30.12.2016г.</t>
  </si>
  <si>
    <t>11,2</t>
  </si>
  <si>
    <t>14.3.02.01</t>
  </si>
  <si>
    <t>Краска водоэмульсионная</t>
  </si>
  <si>
    <t>12</t>
  </si>
  <si>
    <t>62-16-3</t>
  </si>
  <si>
    <t>Окрашивание водоэмульсионными составами поверхностей стен, ранее окрашенных водоэмульсионной краской с расчисткой старой краски до 35%</t>
  </si>
  <si>
    <t>ФЕР-2001, 62-16-3, приказ Минстроя России №1039/пр от 30.12.2016г.</t>
  </si>
  <si>
    <t>12,1</t>
  </si>
  <si>
    <t>12,2</t>
  </si>
  <si>
    <t>13</t>
  </si>
  <si>
    <t>62-16-5</t>
  </si>
  <si>
    <t>Окрашивание водоэмульсионными составами поверхностей стен, ранее окрашенных масляной краской с расчисткой старой краски более 35%</t>
  </si>
  <si>
    <t>ФЕР-2001, 62-16-5, приказ Минстроя России №1039/пр от 30.12.2016г.</t>
  </si>
  <si>
    <t>13,1</t>
  </si>
  <si>
    <t>13,2</t>
  </si>
  <si>
    <t>14</t>
  </si>
  <si>
    <t>62-9-6</t>
  </si>
  <si>
    <t>Улучшенная масляная окраска ранее окрашенных окон за два раза с расчисткой старой краски более 35%</t>
  </si>
  <si>
    <t>ФЕР-2001, 62-9-6, приказ Минстроя России №1039/пр от 30.12.2016г.</t>
  </si>
  <si>
    <t>14,1</t>
  </si>
  <si>
    <t>14.4.02.04-0223</t>
  </si>
  <si>
    <t>Краски масляные и алкидные, готовые к применению белила цинковые МА-22</t>
  </si>
  <si>
    <t>ФССЦ-2001, 14.4.02.04-0223, приказ Минстроя России №1039/пр от 30.12.2016г.</t>
  </si>
  <si>
    <t>14,2</t>
  </si>
  <si>
    <t>14.4.02.04</t>
  </si>
  <si>
    <t>Краски для внутренних работ масляные готовые к применению</t>
  </si>
  <si>
    <t>15</t>
  </si>
  <si>
    <t>62-10-6</t>
  </si>
  <si>
    <t>Улучшенная масляная окраска ранее окрашенных дверей за два раза с расчисткой старой краски более 35%</t>
  </si>
  <si>
    <t>ФЕР-2001, 62-10-6, приказ Минстроя России №1039/пр от 30.12.2016г.</t>
  </si>
  <si>
    <t>15,1</t>
  </si>
  <si>
    <t>15,2</t>
  </si>
  <si>
    <t>16</t>
  </si>
  <si>
    <t>Установка металлических дверных блоков в готовые проемы</t>
  </si>
  <si>
    <t>16,1</t>
  </si>
  <si>
    <t>07.1.01.01-0019</t>
  </si>
  <si>
    <t>Дверь противопожарная металлическая однопольная ДПМ-01/60, размером 900х2300 мм,900х2000мм</t>
  </si>
  <si>
    <t>ФССЦ-2001, 07.1.01.01-0019, приказ Минстроя России №1039/пр от 30.12.2016г.</t>
  </si>
  <si>
    <t>17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</si>
  <si>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</si>
  <si>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</si>
  <si>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</si>
  <si>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17,1</t>
  </si>
  <si>
    <t>11.2.02.01-0021</t>
  </si>
  <si>
    <t>Блоки дверные внутренние двупольные глухие шлифованные, из массива сосны, без покрытия</t>
  </si>
  <si>
    <t>ФССЦ-2001, 11.2.02.01-0021, приказ Минстроя России №1039/пр от 30.12.2016г.</t>
  </si>
  <si>
    <t>17,2</t>
  </si>
  <si>
    <t>11.2.02.01-0033</t>
  </si>
  <si>
    <t>Блоки дверные внутренние однопольные глухие, фанерованные шпоном дуба</t>
  </si>
  <si>
    <t>ФССЦ-2001, 11.2.02.01-0033, приказ Минстроя России №1039/пр от 30.12.2016г.</t>
  </si>
  <si>
    <t>17,3</t>
  </si>
  <si>
    <t>11.2.02.01</t>
  </si>
  <si>
    <t>Блоки дверные</t>
  </si>
  <si>
    <t>18</t>
  </si>
  <si>
    <t>62-33-2</t>
  </si>
  <si>
    <t>Окраска масляными составами ранее окрашенных поверхностей радиаторов и ребристых труб отопления за 2 раза</t>
  </si>
  <si>
    <t>ФЕР-2001, 62-33-2, приказ Минстроя России №1039/пр от 30.12.2016г.</t>
  </si>
  <si>
    <t>18,1</t>
  </si>
  <si>
    <t>18,2</t>
  </si>
  <si>
    <t>19</t>
  </si>
  <si>
    <t>62-32-2</t>
  </si>
  <si>
    <t>Окраска масляными составами ранее окрашенных поверхностей труб стальных за 2 раза</t>
  </si>
  <si>
    <t>ФЕР-2001, 62-32-2, приказ Минстроя России №1039/пр от 30.12.2016г.</t>
  </si>
  <si>
    <t>19,1</t>
  </si>
  <si>
    <t>19,2</t>
  </si>
  <si>
    <t>20</t>
  </si>
  <si>
    <t>67-1-1</t>
  </si>
  <si>
    <t>Демонтаж  электропроводки</t>
  </si>
  <si>
    <t>ФЕР-2001, 67-1-1, приказ Минстроя России №1039/пр от 30.12.2016г.</t>
  </si>
  <si>
    <t>Электромонтажные работы</t>
  </si>
  <si>
    <t>рФЕР-67</t>
  </si>
  <si>
    <t>21</t>
  </si>
  <si>
    <t>67-4-5</t>
  </si>
  <si>
    <t>Демонтаж светильников для люминесцентных ламп</t>
  </si>
  <si>
    <t>100 ШТ</t>
  </si>
  <si>
    <t>ФЕР-2001, 67-4-5, приказ Минстроя России №1039/пр от 30.12.2016г.</t>
  </si>
  <si>
    <t>22</t>
  </si>
  <si>
    <t>67-4-1</t>
  </si>
  <si>
    <t>Демонтаж выключателей, розеток</t>
  </si>
  <si>
    <t>ФЕР-2001, 67-4-1, приказ Минстроя России №1039/пр от 30.12.2016г.</t>
  </si>
  <si>
    <t>23</t>
  </si>
  <si>
    <t>м08-02-399-01 прим.</t>
  </si>
  <si>
    <t>Провод в коробах, сечением до 6 мм2</t>
  </si>
  <si>
    <t>ФЕРм-2001, м08-02-399-01,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</si>
  <si>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</si>
  <si>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</si>
  <si>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</si>
  <si>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23,1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</si>
  <si>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</si>
  <si>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</si>
  <si>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1000 м</t>
  </si>
  <si>
    <t>ФССЦ-2001, 21.1.06.09-0151, приказ Минстроя России №1039/пр от 30.12.2016г.</t>
  </si>
  <si>
    <t>1000 М</t>
  </si>
  <si>
    <t>24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</si>
  <si>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</si>
  <si>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</si>
  <si>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</si>
  <si>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24,1</t>
  </si>
  <si>
    <t>20.2.05.04-0011</t>
  </si>
  <si>
    <t>Кабель-канал (короб) "Legrand" 10х10 мм</t>
  </si>
  <si>
    <t>ФССЦ-2001, 20.2.05.04-0011, приказ Минстроя России №1039/пр от 30.12.2016г.</t>
  </si>
  <si>
    <t>25</t>
  </si>
  <si>
    <t>м10-08-019-01</t>
  </si>
  <si>
    <t>Коробка ответвительная на стене</t>
  </si>
  <si>
    <t>ШТ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</si>
  <si>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</si>
  <si>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</si>
  <si>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</si>
  <si>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25,1</t>
  </si>
  <si>
    <t>20.5.02.11-0041</t>
  </si>
  <si>
    <t>Коробка установочная ОП-3</t>
  </si>
  <si>
    <t>10 шт.</t>
  </si>
  <si>
    <t>ФССЦ-2001, 20.5.02.11-0041, приказ Минстроя России №1039/пр от 30.12.2016г.</t>
  </si>
  <si>
    <t>26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</si>
  <si>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</si>
  <si>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</si>
  <si>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</si>
  <si>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26,1</t>
  </si>
  <si>
    <t>20.4.01.01-0013</t>
  </si>
  <si>
    <t>Выключатель двухклавишный для открытой проводки ОП-2</t>
  </si>
  <si>
    <t>ФССЦ-2001, 20.4.01.01-0013, приказ Минстроя России №1039/пр от 30.12.2016г.</t>
  </si>
  <si>
    <t>27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</si>
  <si>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</si>
  <si>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</si>
  <si>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</si>
  <si>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27,1</t>
  </si>
  <si>
    <t>20.4.03.05-0007</t>
  </si>
  <si>
    <t>Розетка штепсельная двухместная для открытой проводки с монтажной пластиной ЗОП</t>
  </si>
  <si>
    <t>ФССЦ-2001, 20.4.03.05-0007, приказ Минстроя России №1039/пр от 30.12.2016г.</t>
  </si>
  <si>
    <t>28</t>
  </si>
  <si>
    <t>м08-03-593-07 прим.</t>
  </si>
  <si>
    <t>Светильник потолочный или настенный с креплением винтами или болтами для помещений с нормальными условиями среды, двухламповый</t>
  </si>
  <si>
    <t>ФЕРм-2001, м08-03-593-07, приказ Минстроя России №1039/пр от 30.12.2016г.</t>
  </si>
  <si>
    <t>28,1</t>
  </si>
  <si>
    <t>20.3.03.04-0141</t>
  </si>
  <si>
    <t>Светильник светодиодный СПБ-3 22Вт 1600Лм IP40 LLT 230B</t>
  </si>
  <si>
    <t>ФССЦ-2001, 20.3.03.04-0141, приказ Минстроя России №1039/пр от 30.12.2016г.</t>
  </si>
  <si>
    <t>29</t>
  </si>
  <si>
    <t>69-4-1</t>
  </si>
  <si>
    <t>Заделка отверстий в местах прохода трубопроводов в стенах и перегородках оштукатуренных</t>
  </si>
  <si>
    <t>ФЕР-2001, 69-4-1, приказ Минстроя России №1039/пр от 30.12.2016г.</t>
  </si>
  <si>
    <t>Прочие ремонтно-строительные работы</t>
  </si>
  <si>
    <t>рФЕР-69</t>
  </si>
  <si>
    <t>30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</si>
  <si>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</si>
  <si>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</si>
  <si>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</si>
  <si>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</si>
  <si>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</si>
  <si>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</si>
  <si>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</si>
  <si>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31</t>
  </si>
  <si>
    <t>т03-21-01-015</t>
  </si>
  <si>
    <t>Перевозка грузов I класса автомобилями-самосвалами грузоподъемностью 10 т работающих вне карьера на расстояние до 15 км</t>
  </si>
  <si>
    <t>ФССЦпг-2001, т03-21-01-015,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</si>
  <si>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</si>
  <si>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</si>
  <si>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</si>
  <si>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</si>
  <si>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</si>
  <si>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</si>
  <si>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</si>
  <si>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</si>
  <si>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</si>
  <si>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</si>
  <si>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</si>
  <si>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</si>
  <si>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</si>
  <si>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</si>
  <si>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</si>
  <si>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</si>
  <si>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</si>
  <si>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</si>
  <si>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</si>
  <si>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</si>
  <si>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</si>
  <si>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</si>
  <si>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</si>
  <si>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</si>
  <si>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</si>
  <si>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</si>
  <si>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</si>
  <si>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</si>
  <si>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</si>
  <si>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</si>
  <si>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</si>
  <si>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</si>
  <si>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</si>
  <si>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</si>
  <si>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</si>
  <si>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</si>
  <si>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</si>
  <si>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</si>
  <si>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</si>
  <si>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</si>
  <si>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</si>
  <si>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</si>
  <si>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</si>
  <si>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</si>
  <si>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</si>
  <si>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</si>
  <si>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</si>
  <si>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</si>
  <si>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</si>
  <si>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</si>
  <si>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</si>
  <si>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</si>
  <si>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</si>
  <si>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</si>
  <si>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</si>
  <si>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</si>
  <si>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</si>
  <si>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</si>
  <si>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</si>
  <si>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</si>
  <si>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</si>
  <si>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</si>
  <si>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</si>
  <si>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</si>
  <si>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</si>
  <si>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</si>
  <si>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</si>
  <si>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</si>
  <si>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</si>
  <si>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</si>
  <si>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</si>
  <si>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</si>
  <si>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</si>
  <si>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</si>
  <si>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</si>
  <si>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</si>
  <si>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</si>
  <si>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</si>
  <si>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</si>
  <si>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</si>
  <si>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</si>
  <si>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</si>
  <si>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</si>
  <si>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</si>
  <si>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</si>
  <si>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</si>
  <si>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</si>
  <si>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</si>
  <si>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</si>
  <si>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</si>
  <si>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</si>
  <si>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</si>
  <si>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</si>
  <si>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</si>
  <si>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</si>
  <si>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</si>
  <si>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</si>
  <si>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</si>
  <si>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</si>
  <si>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</si>
  <si>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</si>
  <si>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</si>
  <si>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</si>
  <si>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</si>
  <si>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</si>
  <si>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</si>
  <si>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</si>
  <si>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</si>
  <si>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</si>
  <si>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</si>
  <si>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</si>
  <si>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</si>
  <si>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</si>
  <si>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</si>
  <si>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</si>
  <si>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</si>
  <si>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</si>
  <si>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</si>
  <si>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</si>
  <si>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</si>
  <si>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</si>
  <si>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</si>
  <si>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</si>
  <si>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</si>
  <si>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</si>
  <si>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</si>
  <si>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</si>
  <si>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</si>
  <si>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</si>
  <si>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</si>
  <si>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</si>
  <si>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</si>
  <si>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</si>
  <si>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1-100-42</t>
  </si>
  <si>
    <t>Рабочий среднего разряда 4.2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</si>
  <si>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</si>
  <si>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</si>
  <si>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</si>
  <si>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</si>
  <si>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</si>
  <si>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</si>
  <si>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</si>
  <si>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</si>
  <si>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</si>
  <si>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</si>
  <si>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</si>
  <si>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</si>
  <si>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</si>
  <si>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</si>
  <si>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</si>
  <si>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1-100-33</t>
  </si>
  <si>
    <t>Рабочий среднего разряда 3.3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</si>
  <si>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</si>
  <si>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</si>
  <si>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</si>
  <si>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</si>
  <si>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</si>
  <si>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</si>
  <si>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1-100-35</t>
  </si>
  <si>
    <t>Рабочий среднего разряда 3.5</t>
  </si>
  <si>
    <t>91.21.12-004</t>
  </si>
  <si>
    <t>ФСЭМ-2001, 91.21.12-004, приказ Минстроя России №1039/пр от 30.12.2016г.</t>
  </si>
  <si>
    <t>Ножницы электрические</t>
  </si>
  <si>
    <t>01.6.01.01-0002</t>
  </si>
  <si>
    <t>ФССЦ-2001, 01.6.01.01-0002, приказ Минстроя России №1039/пр от 30.12.2016г.</t>
  </si>
  <si>
    <t>Листы гипсоволокнистые влагостойкие ГВЛВ 12,5 мм</t>
  </si>
  <si>
    <t>01.7.03.01-0001</t>
  </si>
  <si>
    <t>ФССЦ-2001, 01.7.03.01-0001, приказ Минстроя России №1039/пр от 30.12.2016г.</t>
  </si>
  <si>
    <t>Вода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</si>
  <si>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</si>
  <si>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</si>
  <si>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</si>
  <si>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</si>
  <si>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</si>
  <si>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</si>
  <si>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</si>
  <si>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</si>
  <si>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</si>
  <si>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01.7.15.14-0022</t>
  </si>
  <si>
    <t>ФССЦ-2001, 01.7.15.14-0022, приказ Минстроя России №1039/пр от 30.12.2016г.</t>
  </si>
  <si>
    <t>Шуруп для ГВЛ 3,9/30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</si>
  <si>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</si>
  <si>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</si>
  <si>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</si>
  <si>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14.5.11.03-0003</t>
  </si>
  <si>
    <t>ФССЦ-2001, 14.5.11.03-0003, приказ Минстроя России №1039/пр от 30.12.2016г.</t>
  </si>
  <si>
    <t>Шпаклевка «Фугенфюллер ГВ», КНАУФ</t>
  </si>
  <si>
    <t>1-100-20</t>
  </si>
  <si>
    <t>Рабочий среднего разряда 2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</si>
  <si>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</si>
  <si>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</si>
  <si>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</si>
  <si>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</si>
  <si>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</si>
  <si>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</si>
  <si>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</si>
  <si>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</si>
  <si>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</si>
  <si>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</si>
  <si>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</si>
  <si>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</si>
  <si>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</si>
  <si>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</si>
  <si>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</si>
  <si>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</si>
  <si>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</si>
  <si>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</si>
  <si>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</si>
  <si>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</si>
  <si>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</si>
  <si>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</si>
  <si>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</si>
  <si>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</si>
  <si>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</si>
  <si>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</si>
  <si>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</si>
  <si>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</si>
  <si>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</si>
  <si>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</si>
  <si>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</si>
  <si>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</si>
  <si>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</si>
  <si>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</si>
  <si>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</si>
  <si>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</si>
  <si>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14.5.11.01-0001</t>
  </si>
  <si>
    <t>ФССЦ-2001, 14.5.11.01-0001, приказ Минстроя России №1039/пр от 30.12.2016г.</t>
  </si>
  <si>
    <t>Шпатлевка клеевая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</si>
  <si>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</si>
  <si>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</si>
  <si>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</si>
  <si>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</si>
  <si>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</si>
  <si>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</si>
  <si>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01.7.15.06-0111</t>
  </si>
  <si>
    <t>ФССЦ-2001, 01.7.15.06-0111, приказ Минстроя России №1039/пр от 30.12.2016г.</t>
  </si>
  <si>
    <t>Гвозди строительные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</si>
  <si>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</si>
  <si>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</si>
  <si>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</si>
  <si>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</si>
  <si>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</si>
  <si>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</si>
  <si>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</si>
  <si>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</si>
  <si>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</si>
  <si>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</si>
  <si>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1-100-32</t>
  </si>
  <si>
    <t>Рабочий среднего разряда 3.2</t>
  </si>
  <si>
    <t>1-100-23</t>
  </si>
  <si>
    <t>Рабочий среднего разряда 2.3</t>
  </si>
  <si>
    <t>1-100-38</t>
  </si>
  <si>
    <t>Рабочий среднего разряда 3.8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</si>
  <si>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</si>
  <si>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</si>
  <si>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</si>
  <si>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</si>
  <si>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</si>
  <si>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</si>
  <si>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01.7.06.07-0001</t>
  </si>
  <si>
    <t>ФССЦ-2001, 01.7.06.07-0001, приказ Минстроя России №1039/пр от 30.12.2016г.</t>
  </si>
  <si>
    <t>Лента К226</t>
  </si>
  <si>
    <t>14.4.02.09-0001</t>
  </si>
  <si>
    <t>ФССЦ-2001, 14.4.02.09-0001, приказ Минстроя России №1039/пр от 30.12.2016г.</t>
  </si>
  <si>
    <t>Краска</t>
  </si>
  <si>
    <t>999-9950</t>
  </si>
  <si>
    <t>Вспомогательные ненормируемые материалы (2% от ОЗП)</t>
  </si>
  <si>
    <t>РУБ</t>
  </si>
  <si>
    <t>1-100-39</t>
  </si>
  <si>
    <t>Рабочий среднего разряда 3.9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</si>
  <si>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</si>
  <si>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</si>
  <si>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</si>
  <si>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</si>
  <si>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</si>
  <si>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</si>
  <si>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1-100-41</t>
  </si>
  <si>
    <t>Рабочий среднего разряда 4.1</t>
  </si>
  <si>
    <t>03.1.01.01-0002</t>
  </si>
  <si>
    <t>ФССЦ-2001, 03.1.01.01-0002, приказ Минстроя России №1039/пр от 30.12.2016г.</t>
  </si>
  <si>
    <t>Гипсовые вяжущие, марка Г3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</si>
  <si>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</si>
  <si>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</si>
  <si>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</si>
  <si>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</si>
  <si>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</si>
  <si>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</si>
  <si>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</si>
  <si>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</si>
  <si>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</si>
  <si>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01.7.15.04-0011</t>
  </si>
  <si>
    <t>ФССЦ-2001, 01.7.15.04-0011, приказ Минстроя России №1039/пр от 30.12.2016г.</t>
  </si>
  <si>
    <t>Винты с полукруглой головкой длиной 50 мм</t>
  </si>
  <si>
    <t>20.5.04.10-0011</t>
  </si>
  <si>
    <t>ФССЦ-2001, 20.5.04.10-0011, приказ Минстроя России №1039/пр от 30.12.2016г.</t>
  </si>
  <si>
    <t>Сжимы соединительные</t>
  </si>
  <si>
    <t>1-100-30</t>
  </si>
  <si>
    <t>Рабочий среднего разряда 3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</si>
  <si>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</si>
  <si>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</si>
  <si>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</si>
  <si>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11.1.03.06-0090</t>
  </si>
  <si>
    <t>ФССЦ-2001, 11.1.03.06-0090, приказ Минстроя России №1039/пр от 30.12.2016г.</t>
  </si>
  <si>
    <t>Доски обрезные хвойных пород длиной 4-6,5 м, шириной 75-150 мм, толщиной 32-40 мм, II сорта</t>
  </si>
  <si>
    <t>01.7.04.11</t>
  </si>
  <si>
    <t>Скобяные изделия</t>
  </si>
  <si>
    <t>компл.</t>
  </si>
  <si>
    <t>07.1.01.03</t>
  </si>
  <si>
    <t>Блоки дверные металлические</t>
  </si>
  <si>
    <t>01.7.06.11</t>
  </si>
  <si>
    <t>Лента уплотнительная типа Дихтунгсбанд</t>
  </si>
  <si>
    <t>07.2.06.03</t>
  </si>
  <si>
    <t>Профиль направляющий</t>
  </si>
  <si>
    <t>Профиль стоечный</t>
  </si>
  <si>
    <t>12.2.03.15</t>
  </si>
  <si>
    <t>Материалы теплоизоляционные из минеральных волокон</t>
  </si>
  <si>
    <t>01.7.07.07</t>
  </si>
  <si>
    <t>Строительный мусор</t>
  </si>
  <si>
    <t>08.1.02.25</t>
  </si>
  <si>
    <t>Ерши металлические</t>
  </si>
  <si>
    <t>Раствор цементный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</si>
  <si>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</si>
  <si>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</si>
  <si>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</si>
  <si>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</si>
  <si>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</si>
  <si>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</si>
  <si>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</si>
  <si>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</si>
  <si>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</si>
  <si>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</si>
  <si>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</si>
  <si>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</si>
  <si>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</si>
  <si>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</si>
  <si>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</si>
  <si>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</si>
  <si>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</si>
  <si>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</si>
  <si>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</si>
  <si>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</si>
  <si>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</si>
  <si>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</si>
  <si>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</si>
  <si>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</si>
  <si>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</si>
  <si>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</si>
  <si>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</si>
  <si>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</si>
  <si>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</si>
  <si>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</si>
  <si>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</si>
  <si>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</si>
  <si>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</si>
  <si>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СМЕТА</t>
  </si>
  <si>
    <t>Кабель-канал (короб) "Legrand" 10х10 мм прим.</t>
  </si>
  <si>
    <t>Разборка деревянных заполнений проемов дверных и воротных</t>
  </si>
  <si>
    <t>ПРИЛОЖЕНИЕ 1 к ФОРМЕ 7</t>
  </si>
  <si>
    <t>на капитальный ремонт аудиторий для компьютерных классов №40,40а,41,42,46,47 в здании учебного корпуса №3 Димитровградского инженерно-технологического института-филиала НИЯУ МИФИ (ДИТИ НИЯУ МИФИ) по адресу: Ульяновская область,г.Димитровград,ул.Куйбышева,д.294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</si>
</sst>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7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3" fillId="0" borderId="0" xfId="0" applyFont="1" applyAlignment="1">
      <alignment vertical="center" wrapText="1"/>
    </xf>
    <xf numFmtId="0" fontId="13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wrapText="1"/>
    </xf>
    <xf numFmtId="0" fontId="13" fillId="0" borderId="0" xfId="0" applyFont="1"/>
    <xf numFmtId="0" fontId="11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4" fillId="0" borderId="2" xfId="0" applyFont="1" applyBorder="1" applyAlignment="1">
      <alignment horizontal="center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left" wrapText="1"/>
    </xf>
    <xf numFmtId="164" fontId="13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3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2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14"/>
  <sheetViews>
    <sheetView tabSelected="1" zoomScaleNormal="100" workbookViewId="0">
      <selection activeCell="B7" sqref="B7:K7"/>
    </sheetView>
  </sheetViews>
  <sheetFormatPr defaultRowHeight="12.75" x14ac:dyDescent="0.2"/>
  <cols>
    <col min="1" max="1" width="5.7109375" customWidth="1"/>
    <col min="2" max="2" width="19.42578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0" t="str">
        <f>Source!B1</f>
        <v>Smeta.RU  (495) 974-1589</v>
      </c>
      <c r="H1" t="s">
        <v>665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30" ht="14.25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30" ht="15.75" x14ac:dyDescent="0.25">
      <c r="A4" s="13"/>
      <c r="B4" s="56" t="s">
        <v>662</v>
      </c>
      <c r="C4" s="56"/>
      <c r="D4" s="56"/>
      <c r="E4" s="56"/>
      <c r="F4" s="56"/>
      <c r="G4" s="56"/>
      <c r="H4" s="56"/>
      <c r="I4" s="56"/>
      <c r="J4" s="56"/>
      <c r="K4" s="56"/>
      <c r="L4" s="13"/>
    </row>
    <row r="5" spans="1:30" ht="18" hidden="1" x14ac:dyDescent="0.25">
      <c r="A5" s="13"/>
      <c r="B5" s="57" t="str">
        <f>IF(Source!G20&lt;&gt;"Новая локальная смета", Source!G20, "")</f>
        <v/>
      </c>
      <c r="C5" s="57"/>
      <c r="D5" s="57"/>
      <c r="E5" s="57"/>
      <c r="F5" s="57"/>
      <c r="G5" s="57"/>
      <c r="H5" s="57"/>
      <c r="I5" s="57"/>
      <c r="J5" s="57"/>
      <c r="K5" s="57"/>
      <c r="L5" s="13"/>
    </row>
    <row r="6" spans="1:30" ht="14.25" hidden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30" ht="54" x14ac:dyDescent="0.25">
      <c r="A7" s="12"/>
      <c r="B7" s="57" t="str">
        <f>IF(Source!G12&lt;&gt;"Новый объект", Source!G12, "")</f>
        <v>на капитальный ремонт аудиторий для компьютерных классов №40,40а,41,42,46,47 в здании учебного корпуса №3 Димитровградского инженерно-технологического института-филиала НИЯУ МИФИ (ДИТИ НИЯУ МИФИ) по адресу: Ульяновская область,г.Димитровград,ул.Куйбышева,д.294</v>
      </c>
      <c r="C7" s="57"/>
      <c r="D7" s="57"/>
      <c r="E7" s="57"/>
      <c r="F7" s="57"/>
      <c r="G7" s="57"/>
      <c r="H7" s="57"/>
      <c r="I7" s="57"/>
      <c r="J7" s="57"/>
      <c r="K7" s="57"/>
      <c r="L7" s="14"/>
      <c r="AD7" s="44" t="str">
        <f>IF(Source!G12&lt;&gt;"Новый объект", Source!G12, "")</f>
        <v>на капитальный ремонт аудиторий для компьютерных классов №40,40а,41,42,46,47 в здании учебного корпуса №3 Димитровградского инженерно-технологического института-филиала НИЯУ МИФИ (ДИТИ НИЯУ МИФИ) по адресу: Ульяновская область,г.Димитровград,ул.Куйбышева,д.294</v>
      </c>
    </row>
    <row r="8" spans="1:30" ht="14.25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30" ht="14.25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30" ht="14.25" x14ac:dyDescent="0.2">
      <c r="A10" s="12"/>
      <c r="B10" s="12"/>
      <c r="C10" s="12"/>
      <c r="D10" s="12"/>
      <c r="E10" s="15"/>
      <c r="F10" s="15"/>
      <c r="G10" s="58" t="s">
        <v>630</v>
      </c>
      <c r="H10" s="58"/>
      <c r="I10" s="58" t="s">
        <v>631</v>
      </c>
      <c r="J10" s="58"/>
      <c r="K10" s="12"/>
      <c r="L10" s="12"/>
    </row>
    <row r="11" spans="1:30" ht="15" x14ac:dyDescent="0.25">
      <c r="A11" s="12"/>
      <c r="B11" s="12"/>
      <c r="C11" s="50" t="s">
        <v>632</v>
      </c>
      <c r="D11" s="50"/>
      <c r="E11" s="50"/>
      <c r="F11" s="50"/>
      <c r="G11" s="51">
        <f>SUM(O22:O311)/1000</f>
        <v>166.20650000000001</v>
      </c>
      <c r="H11" s="51"/>
      <c r="I11" s="51">
        <f>(Source!F128/1000)</f>
        <v>1174.8884599999999</v>
      </c>
      <c r="J11" s="51"/>
      <c r="K11" s="52" t="s">
        <v>633</v>
      </c>
      <c r="L11" s="52"/>
    </row>
    <row r="12" spans="1:30" ht="14.25" x14ac:dyDescent="0.2">
      <c r="A12" s="12"/>
      <c r="B12" s="12"/>
      <c r="C12" s="55" t="s">
        <v>634</v>
      </c>
      <c r="D12" s="55"/>
      <c r="E12" s="55"/>
      <c r="F12" s="55"/>
      <c r="G12" s="51">
        <f>SUM(W22:W311)/1000</f>
        <v>133.33320999999995</v>
      </c>
      <c r="H12" s="51"/>
      <c r="I12" s="51">
        <f>(Source!F115)/1000</f>
        <v>798.75701000000004</v>
      </c>
      <c r="J12" s="51"/>
      <c r="K12" s="52" t="s">
        <v>633</v>
      </c>
      <c r="L12" s="52"/>
    </row>
    <row r="13" spans="1:30" ht="14.25" x14ac:dyDescent="0.2">
      <c r="A13" s="12"/>
      <c r="B13" s="12"/>
      <c r="C13" s="55" t="s">
        <v>635</v>
      </c>
      <c r="D13" s="55"/>
      <c r="E13" s="55"/>
      <c r="F13" s="55"/>
      <c r="G13" s="51">
        <f>SUM(X22:X311)/1000</f>
        <v>32.873290000000004</v>
      </c>
      <c r="H13" s="51"/>
      <c r="I13" s="51">
        <f>(Source!F116)/1000</f>
        <v>196.91118</v>
      </c>
      <c r="J13" s="51"/>
      <c r="K13" s="52" t="s">
        <v>633</v>
      </c>
      <c r="L13" s="52"/>
    </row>
    <row r="14" spans="1:30" ht="14.25" x14ac:dyDescent="0.2">
      <c r="A14" s="12"/>
      <c r="B14" s="12"/>
      <c r="C14" s="55" t="s">
        <v>636</v>
      </c>
      <c r="D14" s="55"/>
      <c r="E14" s="55"/>
      <c r="F14" s="55"/>
      <c r="G14" s="51">
        <f>SUM(Y22:Y311)/1000</f>
        <v>0</v>
      </c>
      <c r="H14" s="51"/>
      <c r="I14" s="51">
        <f>(Source!F107)/1000</f>
        <v>0</v>
      </c>
      <c r="J14" s="51"/>
      <c r="K14" s="52" t="s">
        <v>633</v>
      </c>
      <c r="L14" s="52"/>
    </row>
    <row r="15" spans="1:30" ht="14.25" x14ac:dyDescent="0.2">
      <c r="A15" s="12"/>
      <c r="B15" s="12"/>
      <c r="C15" s="55" t="s">
        <v>637</v>
      </c>
      <c r="D15" s="55"/>
      <c r="E15" s="55"/>
      <c r="F15" s="55"/>
      <c r="G15" s="51">
        <f>SUM(Z22:Z311)/1000</f>
        <v>0</v>
      </c>
      <c r="H15" s="51"/>
      <c r="I15" s="51">
        <f>(Source!F117+Source!F118)/1000</f>
        <v>0</v>
      </c>
      <c r="J15" s="51"/>
      <c r="K15" s="52" t="s">
        <v>633</v>
      </c>
      <c r="L15" s="52"/>
    </row>
    <row r="16" spans="1:30" ht="15" x14ac:dyDescent="0.25">
      <c r="A16" s="12"/>
      <c r="B16" s="12"/>
      <c r="C16" s="50" t="s">
        <v>638</v>
      </c>
      <c r="D16" s="50"/>
      <c r="E16" s="50"/>
      <c r="F16" s="50"/>
      <c r="G16" s="51">
        <f>I16</f>
        <v>1315.7376874499998</v>
      </c>
      <c r="H16" s="51"/>
      <c r="I16" s="51">
        <f>(Source!F120+Source!F121)</f>
        <v>1315.7376874499998</v>
      </c>
      <c r="J16" s="51"/>
      <c r="K16" s="52" t="s">
        <v>639</v>
      </c>
      <c r="L16" s="52"/>
    </row>
    <row r="17" spans="1:26" ht="15" x14ac:dyDescent="0.25">
      <c r="A17" s="12"/>
      <c r="B17" s="12"/>
      <c r="C17" s="50" t="s">
        <v>640</v>
      </c>
      <c r="D17" s="50"/>
      <c r="E17" s="50"/>
      <c r="F17" s="50"/>
      <c r="G17" s="51">
        <f>SUM(R22:R311)/1000</f>
        <v>11.419700000000008</v>
      </c>
      <c r="H17" s="51"/>
      <c r="I17" s="51">
        <f>(Source!F113+ Source!F112)/1000</f>
        <v>68.403899999999993</v>
      </c>
      <c r="J17" s="51"/>
      <c r="K17" s="52" t="s">
        <v>633</v>
      </c>
      <c r="L17" s="52"/>
    </row>
    <row r="18" spans="1:26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26" ht="14.25" x14ac:dyDescent="0.2">
      <c r="A19" s="53" t="s">
        <v>653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</row>
    <row r="20" spans="1:26" ht="57" x14ac:dyDescent="0.2">
      <c r="A20" s="16" t="s">
        <v>641</v>
      </c>
      <c r="B20" s="16" t="s">
        <v>642</v>
      </c>
      <c r="C20" s="16" t="s">
        <v>643</v>
      </c>
      <c r="D20" s="16" t="s">
        <v>644</v>
      </c>
      <c r="E20" s="16" t="s">
        <v>645</v>
      </c>
      <c r="F20" s="16" t="s">
        <v>646</v>
      </c>
      <c r="G20" s="16" t="s">
        <v>647</v>
      </c>
      <c r="H20" s="16" t="s">
        <v>648</v>
      </c>
      <c r="I20" s="16" t="s">
        <v>649</v>
      </c>
      <c r="J20" s="16" t="s">
        <v>650</v>
      </c>
      <c r="K20" s="16" t="s">
        <v>651</v>
      </c>
      <c r="L20" s="16" t="s">
        <v>652</v>
      </c>
    </row>
    <row r="21" spans="1:26" ht="14.25" x14ac:dyDescent="0.2">
      <c r="A21" s="17">
        <v>1</v>
      </c>
      <c r="B21" s="17">
        <v>2</v>
      </c>
      <c r="C21" s="17">
        <v>3</v>
      </c>
      <c r="D21" s="17">
        <v>4</v>
      </c>
      <c r="E21" s="17">
        <v>5</v>
      </c>
      <c r="F21" s="17">
        <v>6</v>
      </c>
      <c r="G21" s="17">
        <v>7</v>
      </c>
      <c r="H21" s="17">
        <v>8</v>
      </c>
      <c r="I21" s="17">
        <v>9</v>
      </c>
      <c r="J21" s="17">
        <v>10</v>
      </c>
      <c r="K21" s="17">
        <v>11</v>
      </c>
      <c r="L21" s="18">
        <v>12</v>
      </c>
    </row>
    <row r="22" spans="1:26" ht="28.5" x14ac:dyDescent="0.2">
      <c r="A22" s="39" t="str">
        <f>Source!E24</f>
        <v>1</v>
      </c>
      <c r="B22" s="40" t="str">
        <f>Source!F24</f>
        <v>46-04-012-03</v>
      </c>
      <c r="C22" s="40" t="str">
        <f>Source!G24</f>
        <v>Разборка деревянных заполнений проемов дверных и воротных</v>
      </c>
      <c r="D22" s="23" t="str">
        <f>Source!H24</f>
        <v>100 м2</v>
      </c>
      <c r="E22" s="11">
        <f>Source!I24</f>
        <v>8.6499999999999994E-2</v>
      </c>
      <c r="F22" s="24">
        <f>Source!AL24+Source!AM24+Source!AO24</f>
        <v>1082.58</v>
      </c>
      <c r="G22" s="25"/>
      <c r="H22" s="24"/>
      <c r="I22" s="25" t="str">
        <f>Source!BO24</f>
        <v/>
      </c>
      <c r="J22" s="25"/>
      <c r="K22" s="24"/>
      <c r="L22" s="26"/>
      <c r="S22">
        <f>ROUND((Source!FX24/100)*((ROUND(Source!AF24*Source!I24, 2)+ROUND(Source!AE24*Source!I24, 2))), 2)</f>
        <v>80.930000000000007</v>
      </c>
      <c r="T22">
        <f>Source!X24</f>
        <v>484.8</v>
      </c>
      <c r="U22">
        <f>ROUND((Source!FY24/100)*((ROUND(Source!AF24*Source!I24, 2)+ROUND(Source!AE24*Source!I24, 2))), 2)</f>
        <v>48.64</v>
      </c>
      <c r="V22">
        <f>Source!Y24</f>
        <v>293.82</v>
      </c>
    </row>
    <row r="23" spans="1:26" ht="14.25" x14ac:dyDescent="0.2">
      <c r="A23" s="39"/>
      <c r="B23" s="40"/>
      <c r="C23" s="40" t="s">
        <v>654</v>
      </c>
      <c r="D23" s="23"/>
      <c r="E23" s="11"/>
      <c r="F23" s="24">
        <f>Source!AO24</f>
        <v>840.63</v>
      </c>
      <c r="G23" s="25" t="str">
        <f>Source!DG24</f>
        <v/>
      </c>
      <c r="H23" s="24">
        <f>ROUND(Source!AF24*Source!I24, 2)</f>
        <v>72.709999999999994</v>
      </c>
      <c r="I23" s="25"/>
      <c r="J23" s="25">
        <f>IF(Source!BA24&lt;&gt; 0, Source!BA24, 1)</f>
        <v>5.99</v>
      </c>
      <c r="K23" s="24">
        <f>Source!S24</f>
        <v>435.56</v>
      </c>
      <c r="L23" s="26"/>
      <c r="R23">
        <f>H23</f>
        <v>72.709999999999994</v>
      </c>
    </row>
    <row r="24" spans="1:26" ht="14.25" x14ac:dyDescent="0.2">
      <c r="A24" s="39"/>
      <c r="B24" s="40"/>
      <c r="C24" s="40" t="s">
        <v>332</v>
      </c>
      <c r="D24" s="23"/>
      <c r="E24" s="11"/>
      <c r="F24" s="24">
        <f>Source!AM24</f>
        <v>241.95</v>
      </c>
      <c r="G24" s="25" t="str">
        <f>Source!DE24</f>
        <v/>
      </c>
      <c r="H24" s="24">
        <f>ROUND(Source!AD24*Source!I24, 2)</f>
        <v>20.93</v>
      </c>
      <c r="I24" s="25"/>
      <c r="J24" s="25">
        <f>IF(Source!BB24&lt;&gt; 0, Source!BB24, 1)</f>
        <v>5.99</v>
      </c>
      <c r="K24" s="24">
        <f>Source!Q24</f>
        <v>125.36</v>
      </c>
      <c r="L24" s="26"/>
    </row>
    <row r="25" spans="1:26" ht="14.25" x14ac:dyDescent="0.2">
      <c r="A25" s="39"/>
      <c r="B25" s="40"/>
      <c r="C25" s="40" t="s">
        <v>655</v>
      </c>
      <c r="D25" s="23"/>
      <c r="E25" s="11"/>
      <c r="F25" s="24">
        <f>Source!AN24</f>
        <v>104.49</v>
      </c>
      <c r="G25" s="25" t="str">
        <f>Source!DF24</f>
        <v/>
      </c>
      <c r="H25" s="27">
        <f>ROUND(Source!AE24*Source!I24, 2)</f>
        <v>9.0399999999999991</v>
      </c>
      <c r="I25" s="25"/>
      <c r="J25" s="25">
        <f>IF(Source!BS24&lt;&gt; 0, Source!BS24, 1)</f>
        <v>5.99</v>
      </c>
      <c r="K25" s="27">
        <f>Source!R24</f>
        <v>54.14</v>
      </c>
      <c r="L25" s="26"/>
      <c r="R25">
        <f>H25</f>
        <v>9.0399999999999991</v>
      </c>
    </row>
    <row r="26" spans="1:26" ht="14.25" x14ac:dyDescent="0.2">
      <c r="A26" s="39"/>
      <c r="B26" s="40"/>
      <c r="C26" s="40" t="s">
        <v>656</v>
      </c>
      <c r="D26" s="23" t="s">
        <v>657</v>
      </c>
      <c r="E26" s="11">
        <f>Source!BZ24</f>
        <v>110</v>
      </c>
      <c r="F26" s="48" t="str">
        <f>CONCATENATE(" )", Source!DL24, Source!FT24, "=", Source!FX24)</f>
        <v xml:space="preserve"> )*0,9=99</v>
      </c>
      <c r="G26" s="49"/>
      <c r="H26" s="24">
        <f>SUM(S22:S28)</f>
        <v>80.930000000000007</v>
      </c>
      <c r="I26" s="28"/>
      <c r="J26" s="22">
        <f>Source!AT24</f>
        <v>99</v>
      </c>
      <c r="K26" s="24">
        <f>SUM(T22:T28)</f>
        <v>484.8</v>
      </c>
      <c r="L26" s="26"/>
    </row>
    <row r="27" spans="1:26" ht="14.25" x14ac:dyDescent="0.2">
      <c r="A27" s="39"/>
      <c r="B27" s="40"/>
      <c r="C27" s="40" t="s">
        <v>658</v>
      </c>
      <c r="D27" s="23" t="s">
        <v>657</v>
      </c>
      <c r="E27" s="11">
        <f>Source!CA24</f>
        <v>70</v>
      </c>
      <c r="F27" s="48" t="str">
        <f>CONCATENATE(" )", Source!DM24, Source!FU24, "=", Source!FY24)</f>
        <v xml:space="preserve"> )*0,85=59,5</v>
      </c>
      <c r="G27" s="49"/>
      <c r="H27" s="24">
        <f>SUM(U22:U28)</f>
        <v>48.64</v>
      </c>
      <c r="I27" s="28"/>
      <c r="J27" s="22">
        <f>Source!AU24</f>
        <v>60</v>
      </c>
      <c r="K27" s="24">
        <f>SUM(V22:V28)</f>
        <v>293.82</v>
      </c>
      <c r="L27" s="26"/>
    </row>
    <row r="28" spans="1:26" ht="14.25" x14ac:dyDescent="0.2">
      <c r="A28" s="41"/>
      <c r="B28" s="42"/>
      <c r="C28" s="42" t="s">
        <v>659</v>
      </c>
      <c r="D28" s="29" t="s">
        <v>660</v>
      </c>
      <c r="E28" s="30">
        <f>Source!AQ24</f>
        <v>103.91</v>
      </c>
      <c r="F28" s="31"/>
      <c r="G28" s="32" t="str">
        <f>Source!DI24</f>
        <v/>
      </c>
      <c r="H28" s="31"/>
      <c r="I28" s="32"/>
      <c r="J28" s="32"/>
      <c r="K28" s="31"/>
      <c r="L28" s="33">
        <f>Source!U24</f>
        <v>8.9882149999999985</v>
      </c>
    </row>
    <row r="29" spans="1:26" ht="15" x14ac:dyDescent="0.25">
      <c r="G29" s="47">
        <f>H23+H24+H26+H27</f>
        <v>223.20999999999998</v>
      </c>
      <c r="H29" s="47"/>
      <c r="J29" s="47">
        <f>K23+K24+K26+K27</f>
        <v>1339.54</v>
      </c>
      <c r="K29" s="47"/>
      <c r="L29" s="34">
        <f>Source!U24</f>
        <v>8.9882149999999985</v>
      </c>
      <c r="O29" s="19">
        <f>G29</f>
        <v>223.20999999999998</v>
      </c>
      <c r="P29" s="19">
        <f>J29</f>
        <v>1339.54</v>
      </c>
      <c r="Q29" s="19">
        <f>L29</f>
        <v>8.9882149999999985</v>
      </c>
      <c r="W29">
        <f>IF(Source!BI24&lt;=1,H23+H24+H26+H27, 0)</f>
        <v>223.20999999999998</v>
      </c>
      <c r="X29">
        <f>IF(Source!BI24=2,H23+H24+H26+H27, 0)</f>
        <v>0</v>
      </c>
      <c r="Y29">
        <f>IF(Source!BI24=3,H23+H24+H26+H27, 0)</f>
        <v>0</v>
      </c>
      <c r="Z29">
        <f>IF(Source!BI24=4,H23+H24+H26+H27, 0)</f>
        <v>0</v>
      </c>
    </row>
    <row r="30" spans="1:26" ht="28.5" x14ac:dyDescent="0.2">
      <c r="A30" s="39" t="str">
        <f>Source!E25</f>
        <v>2</v>
      </c>
      <c r="B30" s="40" t="str">
        <f>Source!F25</f>
        <v>09-04-012-01</v>
      </c>
      <c r="C30" s="40" t="str">
        <f>Source!G25</f>
        <v>Демонтаж: металлических дверных блоков в готовые проемы</v>
      </c>
      <c r="D30" s="23" t="str">
        <f>Source!H25</f>
        <v>м2</v>
      </c>
      <c r="E30" s="11">
        <f>Source!I25</f>
        <v>5.94</v>
      </c>
      <c r="F30" s="24">
        <f>Source!AL25+Source!AM25+Source!AO25</f>
        <v>63.94</v>
      </c>
      <c r="G30" s="25"/>
      <c r="H30" s="24"/>
      <c r="I30" s="25" t="str">
        <f>Source!BO25</f>
        <v/>
      </c>
      <c r="J30" s="25"/>
      <c r="K30" s="24"/>
      <c r="L30" s="26"/>
      <c r="S30">
        <f>ROUND((Source!FX25/100)*((ROUND(Source!AF25*Source!I25, 2)+ROUND(Source!AE25*Source!I25, 2))), 2)</f>
        <v>86.85</v>
      </c>
      <c r="T30">
        <f>Source!X25</f>
        <v>520.21</v>
      </c>
      <c r="U30">
        <f>ROUND((Source!FY25/100)*((ROUND(Source!AF25*Source!I25, 2)+ROUND(Source!AE25*Source!I25, 2))), 2)</f>
        <v>77.47</v>
      </c>
      <c r="V30">
        <f>Source!Y25</f>
        <v>462.41</v>
      </c>
    </row>
    <row r="31" spans="1:26" ht="14.25" x14ac:dyDescent="0.2">
      <c r="A31" s="39"/>
      <c r="B31" s="40"/>
      <c r="C31" s="40" t="s">
        <v>654</v>
      </c>
      <c r="D31" s="23"/>
      <c r="E31" s="11"/>
      <c r="F31" s="24">
        <f>Source!AO25</f>
        <v>23.81</v>
      </c>
      <c r="G31" s="25" t="str">
        <f>Source!DG25</f>
        <v>)*0,7</v>
      </c>
      <c r="H31" s="24">
        <f>ROUND(Source!AF25*Source!I25, 2)</f>
        <v>99.02</v>
      </c>
      <c r="I31" s="25"/>
      <c r="J31" s="25">
        <f>IF(Source!BA25&lt;&gt; 0, Source!BA25, 1)</f>
        <v>5.99</v>
      </c>
      <c r="K31" s="24">
        <f>Source!S25</f>
        <v>593.13</v>
      </c>
      <c r="L31" s="26"/>
      <c r="R31">
        <f>H31</f>
        <v>99.02</v>
      </c>
    </row>
    <row r="32" spans="1:26" ht="14.25" x14ac:dyDescent="0.2">
      <c r="A32" s="39"/>
      <c r="B32" s="40"/>
      <c r="C32" s="40" t="s">
        <v>332</v>
      </c>
      <c r="D32" s="23"/>
      <c r="E32" s="11"/>
      <c r="F32" s="24">
        <f>Source!AM25</f>
        <v>14.41</v>
      </c>
      <c r="G32" s="25" t="str">
        <f>Source!DE25</f>
        <v>)*0,7</v>
      </c>
      <c r="H32" s="24">
        <f>ROUND(Source!AD25*Source!I25, 2)</f>
        <v>59.93</v>
      </c>
      <c r="I32" s="25"/>
      <c r="J32" s="25">
        <f>IF(Source!BB25&lt;&gt; 0, Source!BB25, 1)</f>
        <v>5.99</v>
      </c>
      <c r="K32" s="24">
        <f>Source!Q25</f>
        <v>359.01</v>
      </c>
      <c r="L32" s="26"/>
    </row>
    <row r="33" spans="1:26" ht="14.25" x14ac:dyDescent="0.2">
      <c r="A33" s="39"/>
      <c r="B33" s="40"/>
      <c r="C33" s="40" t="s">
        <v>655</v>
      </c>
      <c r="D33" s="23"/>
      <c r="E33" s="11"/>
      <c r="F33" s="24">
        <f>Source!AN25</f>
        <v>1.97</v>
      </c>
      <c r="G33" s="25" t="str">
        <f>Source!DF25</f>
        <v>)*0,7</v>
      </c>
      <c r="H33" s="27">
        <f>ROUND(Source!AE25*Source!I25, 2)</f>
        <v>8.1999999999999993</v>
      </c>
      <c r="I33" s="25"/>
      <c r="J33" s="25">
        <f>IF(Source!BS25&lt;&gt; 0, Source!BS25, 1)</f>
        <v>5.99</v>
      </c>
      <c r="K33" s="27">
        <f>Source!R25</f>
        <v>49.1</v>
      </c>
      <c r="L33" s="26"/>
      <c r="R33">
        <f>H33</f>
        <v>8.1999999999999993</v>
      </c>
    </row>
    <row r="34" spans="1:26" ht="14.25" x14ac:dyDescent="0.2">
      <c r="A34" s="39"/>
      <c r="B34" s="40"/>
      <c r="C34" s="40" t="s">
        <v>656</v>
      </c>
      <c r="D34" s="23" t="s">
        <v>657</v>
      </c>
      <c r="E34" s="11">
        <f>Source!BZ25</f>
        <v>90</v>
      </c>
      <c r="F34" s="48" t="str">
        <f>CONCATENATE(" )", Source!DL25, Source!FT25, "=", Source!FX25)</f>
        <v xml:space="preserve"> )*0,9=81</v>
      </c>
      <c r="G34" s="49"/>
      <c r="H34" s="24">
        <f>SUM(S30:S36)</f>
        <v>86.85</v>
      </c>
      <c r="I34" s="28"/>
      <c r="J34" s="22">
        <f>Source!AT25</f>
        <v>81</v>
      </c>
      <c r="K34" s="24">
        <f>SUM(T30:T36)</f>
        <v>520.21</v>
      </c>
      <c r="L34" s="26"/>
    </row>
    <row r="35" spans="1:26" ht="14.25" x14ac:dyDescent="0.2">
      <c r="A35" s="39"/>
      <c r="B35" s="40"/>
      <c r="C35" s="40" t="s">
        <v>658</v>
      </c>
      <c r="D35" s="23" t="s">
        <v>657</v>
      </c>
      <c r="E35" s="11">
        <f>Source!CA25</f>
        <v>85</v>
      </c>
      <c r="F35" s="48" t="str">
        <f>CONCATENATE(" )", Source!DM25, Source!FU25, "=", Source!FY25)</f>
        <v xml:space="preserve"> )*0,85=72,25</v>
      </c>
      <c r="G35" s="49"/>
      <c r="H35" s="24">
        <f>SUM(U30:U36)</f>
        <v>77.47</v>
      </c>
      <c r="I35" s="28"/>
      <c r="J35" s="22">
        <f>Source!AU25</f>
        <v>72</v>
      </c>
      <c r="K35" s="24">
        <f>SUM(V30:V36)</f>
        <v>462.41</v>
      </c>
      <c r="L35" s="26"/>
    </row>
    <row r="36" spans="1:26" ht="14.25" x14ac:dyDescent="0.2">
      <c r="A36" s="41"/>
      <c r="B36" s="42"/>
      <c r="C36" s="42" t="s">
        <v>659</v>
      </c>
      <c r="D36" s="29" t="s">
        <v>660</v>
      </c>
      <c r="E36" s="30">
        <f>Source!AQ25</f>
        <v>2.4</v>
      </c>
      <c r="F36" s="31"/>
      <c r="G36" s="32" t="str">
        <f>Source!DI25</f>
        <v>)*0,7</v>
      </c>
      <c r="H36" s="31"/>
      <c r="I36" s="32"/>
      <c r="J36" s="32"/>
      <c r="K36" s="31"/>
      <c r="L36" s="33">
        <f>Source!U25</f>
        <v>9.9792000000000005</v>
      </c>
    </row>
    <row r="37" spans="1:26" ht="15" x14ac:dyDescent="0.25">
      <c r="G37" s="47">
        <f>H31+H32+H34+H35</f>
        <v>323.27</v>
      </c>
      <c r="H37" s="47"/>
      <c r="J37" s="47">
        <f>K31+K32+K34+K35</f>
        <v>1934.76</v>
      </c>
      <c r="K37" s="47"/>
      <c r="L37" s="34">
        <f>Source!U25</f>
        <v>9.9792000000000005</v>
      </c>
      <c r="O37" s="19">
        <f>G37</f>
        <v>323.27</v>
      </c>
      <c r="P37" s="19">
        <f>J37</f>
        <v>1934.76</v>
      </c>
      <c r="Q37" s="19">
        <f>L37</f>
        <v>9.9792000000000005</v>
      </c>
      <c r="W37">
        <f>IF(Source!BI25&lt;=1,H31+H32+H34+H35, 0)</f>
        <v>323.27</v>
      </c>
      <c r="X37">
        <f>IF(Source!BI25=2,H31+H32+H34+H35, 0)</f>
        <v>0</v>
      </c>
      <c r="Y37">
        <f>IF(Source!BI25=3,H31+H32+H34+H35, 0)</f>
        <v>0</v>
      </c>
      <c r="Z37">
        <f>IF(Source!BI25=4,H31+H32+H34+H35, 0)</f>
        <v>0</v>
      </c>
    </row>
    <row r="38" spans="1:26" ht="14.25" x14ac:dyDescent="0.2">
      <c r="A38" s="39" t="str">
        <f>Source!E26</f>
        <v>3</v>
      </c>
      <c r="B38" s="40" t="str">
        <f>Source!F26</f>
        <v>46-04-001-04</v>
      </c>
      <c r="C38" s="40" t="str">
        <f>Source!G26</f>
        <v>Разборка кирпичных стен</v>
      </c>
      <c r="D38" s="23" t="str">
        <f>Source!H26</f>
        <v>м3</v>
      </c>
      <c r="E38" s="11">
        <f>Source!I26</f>
        <v>3.91</v>
      </c>
      <c r="F38" s="24">
        <f>Source!AL26+Source!AM26+Source!AO26</f>
        <v>113.91</v>
      </c>
      <c r="G38" s="25"/>
      <c r="H38" s="24"/>
      <c r="I38" s="25" t="str">
        <f>Source!BO26</f>
        <v/>
      </c>
      <c r="J38" s="25"/>
      <c r="K38" s="24"/>
      <c r="L38" s="26"/>
      <c r="S38">
        <f>ROUND((Source!FX26/100)*((ROUND(Source!AF26*Source!I26, 2)+ROUND(Source!AE26*Source!I26, 2))), 2)</f>
        <v>282.62</v>
      </c>
      <c r="T38">
        <f>Source!X26</f>
        <v>1692.86</v>
      </c>
      <c r="U38">
        <f>ROUND((Source!FY26/100)*((ROUND(Source!AF26*Source!I26, 2)+ROUND(Source!AE26*Source!I26, 2))), 2)</f>
        <v>169.85</v>
      </c>
      <c r="V38">
        <f>Source!Y26</f>
        <v>1025.98</v>
      </c>
    </row>
    <row r="39" spans="1:26" ht="14.25" x14ac:dyDescent="0.2">
      <c r="A39" s="39"/>
      <c r="B39" s="40"/>
      <c r="C39" s="40" t="s">
        <v>654</v>
      </c>
      <c r="D39" s="23"/>
      <c r="E39" s="11"/>
      <c r="F39" s="24">
        <f>Source!AO26</f>
        <v>73.010000000000005</v>
      </c>
      <c r="G39" s="25" t="str">
        <f>Source!DG26</f>
        <v/>
      </c>
      <c r="H39" s="24">
        <f>ROUND(Source!AF26*Source!I26, 2)</f>
        <v>285.47000000000003</v>
      </c>
      <c r="I39" s="25"/>
      <c r="J39" s="25">
        <f>IF(Source!BA26&lt;&gt; 0, Source!BA26, 1)</f>
        <v>5.99</v>
      </c>
      <c r="K39" s="24">
        <f>Source!S26</f>
        <v>1709.96</v>
      </c>
      <c r="L39" s="26"/>
      <c r="R39">
        <f>H39</f>
        <v>285.47000000000003</v>
      </c>
    </row>
    <row r="40" spans="1:26" ht="14.25" x14ac:dyDescent="0.2">
      <c r="A40" s="39"/>
      <c r="B40" s="40"/>
      <c r="C40" s="40" t="s">
        <v>332</v>
      </c>
      <c r="D40" s="23"/>
      <c r="E40" s="11"/>
      <c r="F40" s="24">
        <f>Source!AM26</f>
        <v>40.9</v>
      </c>
      <c r="G40" s="25" t="str">
        <f>Source!DE26</f>
        <v/>
      </c>
      <c r="H40" s="24">
        <f>ROUND(Source!AD26*Source!I26, 2)</f>
        <v>159.91999999999999</v>
      </c>
      <c r="I40" s="25"/>
      <c r="J40" s="25">
        <f>IF(Source!BB26&lt;&gt; 0, Source!BB26, 1)</f>
        <v>5.99</v>
      </c>
      <c r="K40" s="24">
        <f>Source!Q26</f>
        <v>957.91</v>
      </c>
      <c r="L40" s="26"/>
    </row>
    <row r="41" spans="1:26" ht="14.25" x14ac:dyDescent="0.2">
      <c r="A41" s="39"/>
      <c r="B41" s="40"/>
      <c r="C41" s="40" t="s">
        <v>656</v>
      </c>
      <c r="D41" s="23" t="s">
        <v>657</v>
      </c>
      <c r="E41" s="11">
        <f>Source!BZ26</f>
        <v>110</v>
      </c>
      <c r="F41" s="48" t="str">
        <f>CONCATENATE(" )", Source!DL26, Source!FT26, "=", Source!FX26)</f>
        <v xml:space="preserve"> )*0,9=99</v>
      </c>
      <c r="G41" s="49"/>
      <c r="H41" s="24">
        <f>SUM(S38:S43)</f>
        <v>282.62</v>
      </c>
      <c r="I41" s="28"/>
      <c r="J41" s="22">
        <f>Source!AT26</f>
        <v>99</v>
      </c>
      <c r="K41" s="24">
        <f>SUM(T38:T43)</f>
        <v>1692.86</v>
      </c>
      <c r="L41" s="26"/>
    </row>
    <row r="42" spans="1:26" ht="14.25" x14ac:dyDescent="0.2">
      <c r="A42" s="39"/>
      <c r="B42" s="40"/>
      <c r="C42" s="40" t="s">
        <v>658</v>
      </c>
      <c r="D42" s="23" t="s">
        <v>657</v>
      </c>
      <c r="E42" s="11">
        <f>Source!CA26</f>
        <v>70</v>
      </c>
      <c r="F42" s="48" t="str">
        <f>CONCATENATE(" )", Source!DM26, Source!FU26, "=", Source!FY26)</f>
        <v xml:space="preserve"> )*0,85=59,5</v>
      </c>
      <c r="G42" s="49"/>
      <c r="H42" s="24">
        <f>SUM(U38:U43)</f>
        <v>169.85</v>
      </c>
      <c r="I42" s="28"/>
      <c r="J42" s="22">
        <f>Source!AU26</f>
        <v>60</v>
      </c>
      <c r="K42" s="24">
        <f>SUM(V38:V43)</f>
        <v>1025.98</v>
      </c>
      <c r="L42" s="26"/>
    </row>
    <row r="43" spans="1:26" ht="14.25" x14ac:dyDescent="0.2">
      <c r="A43" s="41"/>
      <c r="B43" s="42"/>
      <c r="C43" s="42" t="s">
        <v>659</v>
      </c>
      <c r="D43" s="29" t="s">
        <v>660</v>
      </c>
      <c r="E43" s="30">
        <f>Source!AQ26</f>
        <v>8.24</v>
      </c>
      <c r="F43" s="31"/>
      <c r="G43" s="32" t="str">
        <f>Source!DI26</f>
        <v/>
      </c>
      <c r="H43" s="31"/>
      <c r="I43" s="32"/>
      <c r="J43" s="32"/>
      <c r="K43" s="31"/>
      <c r="L43" s="33">
        <f>Source!U26</f>
        <v>32.218400000000003</v>
      </c>
    </row>
    <row r="44" spans="1:26" ht="15" x14ac:dyDescent="0.25">
      <c r="G44" s="47">
        <f>H39+H40+H41+H42</f>
        <v>897.86</v>
      </c>
      <c r="H44" s="47"/>
      <c r="J44" s="47">
        <f>K39+K40+K41+K42</f>
        <v>5386.7099999999991</v>
      </c>
      <c r="K44" s="47"/>
      <c r="L44" s="34">
        <f>Source!U26</f>
        <v>32.218400000000003</v>
      </c>
      <c r="O44" s="19">
        <f>G44</f>
        <v>897.86</v>
      </c>
      <c r="P44" s="19">
        <f>J44</f>
        <v>5386.7099999999991</v>
      </c>
      <c r="Q44" s="19">
        <f>L44</f>
        <v>32.218400000000003</v>
      </c>
      <c r="W44">
        <f>IF(Source!BI26&lt;=1,H39+H40+H41+H42, 0)</f>
        <v>897.86</v>
      </c>
      <c r="X44">
        <f>IF(Source!BI26=2,H39+H40+H41+H42, 0)</f>
        <v>0</v>
      </c>
      <c r="Y44">
        <f>IF(Source!BI26=3,H39+H40+H41+H42, 0)</f>
        <v>0</v>
      </c>
      <c r="Z44">
        <f>IF(Source!BI26=4,H39+H40+H41+H42, 0)</f>
        <v>0</v>
      </c>
    </row>
    <row r="45" spans="1:26" ht="85.5" x14ac:dyDescent="0.2">
      <c r="A45" s="39" t="str">
        <f>Source!E27</f>
        <v>4</v>
      </c>
      <c r="B45" s="40" t="str">
        <f>Source!F27</f>
        <v>10-06-031-01</v>
      </c>
      <c r="C45" s="40" t="str">
        <f>Source!G27</f>
        <v>Разборка : перегородок из гипсоволокнистых листов (ГВЛ) по системе «КНАУФ» с одинарным металлическим каркасом и однослойной обшивкой с обеих сторон (С 361) глухих</v>
      </c>
      <c r="D45" s="23" t="str">
        <f>Source!H27</f>
        <v>100 м2</v>
      </c>
      <c r="E45" s="11">
        <f>Source!I27</f>
        <v>8.77E-2</v>
      </c>
      <c r="F45" s="24">
        <f>Source!AL27+Source!AM27+Source!AO27</f>
        <v>7751.05</v>
      </c>
      <c r="G45" s="25"/>
      <c r="H45" s="24"/>
      <c r="I45" s="25" t="str">
        <f>Source!BO27</f>
        <v/>
      </c>
      <c r="J45" s="25"/>
      <c r="K45" s="24"/>
      <c r="L45" s="26"/>
      <c r="S45">
        <f>ROUND((Source!FX27/100)*((ROUND(Source!AF27*Source!I27, 2)+ROUND(Source!AE27*Source!I27, 2))), 2)</f>
        <v>70.28</v>
      </c>
      <c r="T45">
        <f>Source!X27</f>
        <v>420.21</v>
      </c>
      <c r="U45">
        <f>ROUND((Source!FY27/100)*((ROUND(Source!AF27*Source!I27, 2)+ROUND(Source!AE27*Source!I27, 2))), 2)</f>
        <v>35.44</v>
      </c>
      <c r="V45">
        <f>Source!Y27</f>
        <v>214.07</v>
      </c>
    </row>
    <row r="46" spans="1:26" x14ac:dyDescent="0.2">
      <c r="C46" s="20" t="str">
        <f>"Объем: "&amp;Source!I27&amp;"=8,77/"&amp;"100"</f>
        <v>Объем: 0,0877=8,77/100</v>
      </c>
    </row>
    <row r="47" spans="1:26" ht="14.25" x14ac:dyDescent="0.2">
      <c r="A47" s="39"/>
      <c r="B47" s="40"/>
      <c r="C47" s="40" t="s">
        <v>654</v>
      </c>
      <c r="D47" s="23"/>
      <c r="E47" s="11"/>
      <c r="F47" s="24">
        <f>Source!AO27</f>
        <v>943.28</v>
      </c>
      <c r="G47" s="25" t="str">
        <f>Source!DG27</f>
        <v>)*0,8</v>
      </c>
      <c r="H47" s="24">
        <f>ROUND(Source!AF27*Source!I27, 2)</f>
        <v>66.180000000000007</v>
      </c>
      <c r="I47" s="25"/>
      <c r="J47" s="25">
        <f>IF(Source!BA27&lt;&gt; 0, Source!BA27, 1)</f>
        <v>5.99</v>
      </c>
      <c r="K47" s="24">
        <f>Source!S27</f>
        <v>396.42</v>
      </c>
      <c r="L47" s="26"/>
      <c r="R47">
        <f>H47</f>
        <v>66.180000000000007</v>
      </c>
    </row>
    <row r="48" spans="1:26" ht="14.25" x14ac:dyDescent="0.2">
      <c r="A48" s="39"/>
      <c r="B48" s="40"/>
      <c r="C48" s="40" t="s">
        <v>332</v>
      </c>
      <c r="D48" s="23"/>
      <c r="E48" s="11"/>
      <c r="F48" s="24">
        <f>Source!AM27</f>
        <v>18.809999999999999</v>
      </c>
      <c r="G48" s="25" t="str">
        <f>Source!DE27</f>
        <v>)*0,8</v>
      </c>
      <c r="H48" s="24">
        <f>ROUND(Source!AD27*Source!I27, 2)</f>
        <v>1.32</v>
      </c>
      <c r="I48" s="25"/>
      <c r="J48" s="25">
        <f>IF(Source!BB27&lt;&gt; 0, Source!BB27, 1)</f>
        <v>5.99</v>
      </c>
      <c r="K48" s="24">
        <f>Source!Q27</f>
        <v>7.91</v>
      </c>
      <c r="L48" s="26"/>
    </row>
    <row r="49" spans="1:26" ht="14.25" x14ac:dyDescent="0.2">
      <c r="A49" s="39"/>
      <c r="B49" s="40"/>
      <c r="C49" s="40" t="s">
        <v>656</v>
      </c>
      <c r="D49" s="23" t="s">
        <v>657</v>
      </c>
      <c r="E49" s="11">
        <f>Source!BZ27</f>
        <v>118</v>
      </c>
      <c r="F49" s="48" t="str">
        <f>CONCATENATE(" )", Source!DL27, Source!FT27, "=", Source!FX27)</f>
        <v xml:space="preserve"> )*0,9=106,2</v>
      </c>
      <c r="G49" s="49"/>
      <c r="H49" s="24">
        <f>SUM(S45:S51)</f>
        <v>70.28</v>
      </c>
      <c r="I49" s="28"/>
      <c r="J49" s="22">
        <f>Source!AT27</f>
        <v>106</v>
      </c>
      <c r="K49" s="24">
        <f>SUM(T45:T51)</f>
        <v>420.21</v>
      </c>
      <c r="L49" s="26"/>
    </row>
    <row r="50" spans="1:26" ht="14.25" x14ac:dyDescent="0.2">
      <c r="A50" s="39"/>
      <c r="B50" s="40"/>
      <c r="C50" s="40" t="s">
        <v>658</v>
      </c>
      <c r="D50" s="23" t="s">
        <v>657</v>
      </c>
      <c r="E50" s="11">
        <f>Source!CA27</f>
        <v>63</v>
      </c>
      <c r="F50" s="48" t="str">
        <f>CONCATENATE(" )", Source!DM27, Source!FU27, "=", Source!FY27)</f>
        <v xml:space="preserve"> )*0,85=53,55</v>
      </c>
      <c r="G50" s="49"/>
      <c r="H50" s="24">
        <f>SUM(U45:U51)</f>
        <v>35.44</v>
      </c>
      <c r="I50" s="28"/>
      <c r="J50" s="22">
        <f>Source!AU27</f>
        <v>54</v>
      </c>
      <c r="K50" s="24">
        <f>SUM(V45:V51)</f>
        <v>214.07</v>
      </c>
      <c r="L50" s="26"/>
    </row>
    <row r="51" spans="1:26" ht="14.25" x14ac:dyDescent="0.2">
      <c r="A51" s="41"/>
      <c r="B51" s="42"/>
      <c r="C51" s="42" t="s">
        <v>659</v>
      </c>
      <c r="D51" s="29" t="s">
        <v>660</v>
      </c>
      <c r="E51" s="30">
        <f>Source!AQ27</f>
        <v>104</v>
      </c>
      <c r="F51" s="31"/>
      <c r="G51" s="32" t="str">
        <f>Source!DI27</f>
        <v>)*0,8</v>
      </c>
      <c r="H51" s="31"/>
      <c r="I51" s="32"/>
      <c r="J51" s="32"/>
      <c r="K51" s="31"/>
      <c r="L51" s="33">
        <f>Source!U27</f>
        <v>7.29664</v>
      </c>
    </row>
    <row r="52" spans="1:26" ht="15" x14ac:dyDescent="0.25">
      <c r="G52" s="47">
        <f>H47+H48+H49+H50</f>
        <v>173.22</v>
      </c>
      <c r="H52" s="47"/>
      <c r="J52" s="47">
        <f>K47+K48+K49+K50</f>
        <v>1038.6099999999999</v>
      </c>
      <c r="K52" s="47"/>
      <c r="L52" s="34">
        <f>Source!U27</f>
        <v>7.29664</v>
      </c>
      <c r="O52" s="19">
        <f>G52</f>
        <v>173.22</v>
      </c>
      <c r="P52" s="19">
        <f>J52</f>
        <v>1038.6099999999999</v>
      </c>
      <c r="Q52" s="19">
        <f>L52</f>
        <v>7.29664</v>
      </c>
      <c r="W52">
        <f>IF(Source!BI27&lt;=1,H47+H48+H49+H50, 0)</f>
        <v>173.22</v>
      </c>
      <c r="X52">
        <f>IF(Source!BI27=2,H47+H48+H49+H50, 0)</f>
        <v>0</v>
      </c>
      <c r="Y52">
        <f>IF(Source!BI27=3,H47+H48+H49+H50, 0)</f>
        <v>0</v>
      </c>
      <c r="Z52">
        <f>IF(Source!BI27=4,H47+H48+H49+H50, 0)</f>
        <v>0</v>
      </c>
    </row>
    <row r="53" spans="1:26" ht="28.5" x14ac:dyDescent="0.2">
      <c r="A53" s="39" t="str">
        <f>Source!E28</f>
        <v>5</v>
      </c>
      <c r="B53" s="40" t="str">
        <f>Source!F28</f>
        <v>57-2-2</v>
      </c>
      <c r="C53" s="40" t="str">
        <f>Source!G28</f>
        <v>Разборка покрытий полов из плиток поливинилхлоридных</v>
      </c>
      <c r="D53" s="23" t="str">
        <f>Source!H28</f>
        <v>100 м2</v>
      </c>
      <c r="E53" s="11">
        <f>Source!I28</f>
        <v>1.89</v>
      </c>
      <c r="F53" s="24">
        <f>Source!AL28+Source!AM28+Source!AO28</f>
        <v>280.88</v>
      </c>
      <c r="G53" s="25"/>
      <c r="H53" s="24"/>
      <c r="I53" s="25" t="str">
        <f>Source!BO28</f>
        <v/>
      </c>
      <c r="J53" s="25"/>
      <c r="K53" s="24"/>
      <c r="L53" s="26"/>
      <c r="S53">
        <f>ROUND((Source!FX28/100)*((ROUND(Source!AF28*Source!I28, 2)+ROUND(Source!AE28*Source!I28, 2))), 2)</f>
        <v>421.22</v>
      </c>
      <c r="T53">
        <f>Source!X28</f>
        <v>2523.0700000000002</v>
      </c>
      <c r="U53">
        <f>ROUND((Source!FY28/100)*((ROUND(Source!AF28*Source!I28, 2)+ROUND(Source!AE28*Source!I28, 2))), 2)</f>
        <v>358.03</v>
      </c>
      <c r="V53">
        <f>Source!Y28</f>
        <v>2144.61</v>
      </c>
    </row>
    <row r="54" spans="1:26" ht="14.25" x14ac:dyDescent="0.2">
      <c r="A54" s="39"/>
      <c r="B54" s="40"/>
      <c r="C54" s="40" t="s">
        <v>654</v>
      </c>
      <c r="D54" s="23"/>
      <c r="E54" s="11"/>
      <c r="F54" s="24">
        <f>Source!AO28</f>
        <v>276.82</v>
      </c>
      <c r="G54" s="25" t="str">
        <f>Source!DG28</f>
        <v/>
      </c>
      <c r="H54" s="24">
        <f>ROUND(Source!AF28*Source!I28, 2)</f>
        <v>523.19000000000005</v>
      </c>
      <c r="I54" s="25"/>
      <c r="J54" s="25">
        <f>IF(Source!BA28&lt;&gt; 0, Source!BA28, 1)</f>
        <v>5.99</v>
      </c>
      <c r="K54" s="24">
        <f>Source!S28</f>
        <v>3133.91</v>
      </c>
      <c r="L54" s="26"/>
      <c r="R54">
        <f>H54</f>
        <v>523.19000000000005</v>
      </c>
    </row>
    <row r="55" spans="1:26" ht="14.25" x14ac:dyDescent="0.2">
      <c r="A55" s="39"/>
      <c r="B55" s="40"/>
      <c r="C55" s="40" t="s">
        <v>332</v>
      </c>
      <c r="D55" s="23"/>
      <c r="E55" s="11"/>
      <c r="F55" s="24">
        <f>Source!AM28</f>
        <v>4.0599999999999996</v>
      </c>
      <c r="G55" s="25" t="str">
        <f>Source!DE28</f>
        <v/>
      </c>
      <c r="H55" s="24">
        <f>ROUND(Source!AD28*Source!I28, 2)</f>
        <v>7.67</v>
      </c>
      <c r="I55" s="25"/>
      <c r="J55" s="25">
        <f>IF(Source!BB28&lt;&gt; 0, Source!BB28, 1)</f>
        <v>5.99</v>
      </c>
      <c r="K55" s="24">
        <f>Source!Q28</f>
        <v>45.96</v>
      </c>
      <c r="L55" s="26"/>
    </row>
    <row r="56" spans="1:26" ht="14.25" x14ac:dyDescent="0.2">
      <c r="A56" s="39"/>
      <c r="B56" s="40"/>
      <c r="C56" s="40" t="s">
        <v>655</v>
      </c>
      <c r="D56" s="23"/>
      <c r="E56" s="11"/>
      <c r="F56" s="24">
        <f>Source!AN28</f>
        <v>1.76</v>
      </c>
      <c r="G56" s="25" t="str">
        <f>Source!DF28</f>
        <v/>
      </c>
      <c r="H56" s="27">
        <f>ROUND(Source!AE28*Source!I28, 2)</f>
        <v>3.33</v>
      </c>
      <c r="I56" s="25"/>
      <c r="J56" s="25">
        <f>IF(Source!BS28&lt;&gt; 0, Source!BS28, 1)</f>
        <v>5.99</v>
      </c>
      <c r="K56" s="27">
        <f>Source!R28</f>
        <v>19.93</v>
      </c>
      <c r="L56" s="26"/>
      <c r="R56">
        <f>H56</f>
        <v>3.33</v>
      </c>
    </row>
    <row r="57" spans="1:26" ht="14.25" x14ac:dyDescent="0.2">
      <c r="A57" s="39"/>
      <c r="B57" s="40"/>
      <c r="C57" s="40" t="s">
        <v>656</v>
      </c>
      <c r="D57" s="23" t="s">
        <v>657</v>
      </c>
      <c r="E57" s="11">
        <f>Source!BZ28</f>
        <v>80</v>
      </c>
      <c r="F57" s="43"/>
      <c r="G57" s="25"/>
      <c r="H57" s="24">
        <f>SUM(S53:S59)</f>
        <v>421.22</v>
      </c>
      <c r="I57" s="28"/>
      <c r="J57" s="22">
        <f>Source!AT28</f>
        <v>80</v>
      </c>
      <c r="K57" s="24">
        <f>SUM(T53:T59)</f>
        <v>2523.0700000000002</v>
      </c>
      <c r="L57" s="26"/>
    </row>
    <row r="58" spans="1:26" ht="14.25" x14ac:dyDescent="0.2">
      <c r="A58" s="39"/>
      <c r="B58" s="40"/>
      <c r="C58" s="40" t="s">
        <v>658</v>
      </c>
      <c r="D58" s="23" t="s">
        <v>657</v>
      </c>
      <c r="E58" s="11">
        <f>Source!CA28</f>
        <v>68</v>
      </c>
      <c r="F58" s="43"/>
      <c r="G58" s="25"/>
      <c r="H58" s="24">
        <f>SUM(U53:U59)</f>
        <v>358.03</v>
      </c>
      <c r="I58" s="28"/>
      <c r="J58" s="22">
        <f>Source!AU28</f>
        <v>68</v>
      </c>
      <c r="K58" s="24">
        <f>SUM(V53:V59)</f>
        <v>2144.61</v>
      </c>
      <c r="L58" s="26"/>
    </row>
    <row r="59" spans="1:26" ht="14.25" x14ac:dyDescent="0.2">
      <c r="A59" s="41"/>
      <c r="B59" s="42"/>
      <c r="C59" s="42" t="s">
        <v>659</v>
      </c>
      <c r="D59" s="29" t="s">
        <v>660</v>
      </c>
      <c r="E59" s="30">
        <f>Source!AQ28</f>
        <v>35.49</v>
      </c>
      <c r="F59" s="31"/>
      <c r="G59" s="32" t="str">
        <f>Source!DI28</f>
        <v/>
      </c>
      <c r="H59" s="31"/>
      <c r="I59" s="32"/>
      <c r="J59" s="32"/>
      <c r="K59" s="31"/>
      <c r="L59" s="33">
        <f>Source!U28</f>
        <v>67.076099999999997</v>
      </c>
    </row>
    <row r="60" spans="1:26" ht="15" x14ac:dyDescent="0.25">
      <c r="G60" s="47">
        <f>H54+H55+H57+H58</f>
        <v>1310.1100000000001</v>
      </c>
      <c r="H60" s="47"/>
      <c r="J60" s="47">
        <f>K54+K55+K57+K58</f>
        <v>7847.5500000000011</v>
      </c>
      <c r="K60" s="47"/>
      <c r="L60" s="34">
        <f>Source!U28</f>
        <v>67.076099999999997</v>
      </c>
      <c r="O60" s="19">
        <f>G60</f>
        <v>1310.1100000000001</v>
      </c>
      <c r="P60" s="19">
        <f>J60</f>
        <v>7847.5500000000011</v>
      </c>
      <c r="Q60" s="19">
        <f>L60</f>
        <v>67.076099999999997</v>
      </c>
      <c r="W60">
        <f>IF(Source!BI28&lt;=1,H54+H55+H57+H58, 0)</f>
        <v>1310.1100000000001</v>
      </c>
      <c r="X60">
        <f>IF(Source!BI28=2,H54+H55+H57+H58, 0)</f>
        <v>0</v>
      </c>
      <c r="Y60">
        <f>IF(Source!BI28=3,H54+H55+H57+H58, 0)</f>
        <v>0</v>
      </c>
      <c r="Z60">
        <f>IF(Source!BI28=4,H54+H55+H57+H58, 0)</f>
        <v>0</v>
      </c>
    </row>
    <row r="61" spans="1:26" ht="28.5" x14ac:dyDescent="0.2">
      <c r="A61" s="39" t="str">
        <f>Source!E29</f>
        <v>6</v>
      </c>
      <c r="B61" s="40" t="str">
        <f>Source!F29</f>
        <v>57-2-1</v>
      </c>
      <c r="C61" s="40" t="str">
        <f>Source!G29</f>
        <v>Разборка покрытий полов из линолеума и релина</v>
      </c>
      <c r="D61" s="23" t="str">
        <f>Source!H29</f>
        <v>100 м2</v>
      </c>
      <c r="E61" s="11">
        <f>Source!I29</f>
        <v>1.1077999999999999</v>
      </c>
      <c r="F61" s="24">
        <f>Source!AL29+Source!AM29+Source!AO29</f>
        <v>92.9</v>
      </c>
      <c r="G61" s="25"/>
      <c r="H61" s="24"/>
      <c r="I61" s="25" t="str">
        <f>Source!BO29</f>
        <v/>
      </c>
      <c r="J61" s="25"/>
      <c r="K61" s="24"/>
      <c r="L61" s="26"/>
      <c r="S61">
        <f>ROUND((Source!FX29/100)*((ROUND(Source!AF29*Source!I29, 2)+ROUND(Source!AE29*Source!I29, 2))), 2)</f>
        <v>80.3</v>
      </c>
      <c r="T61">
        <f>Source!X29</f>
        <v>480.96</v>
      </c>
      <c r="U61">
        <f>ROUND((Source!FY29/100)*((ROUND(Source!AF29*Source!I29, 2)+ROUND(Source!AE29*Source!I29, 2))), 2)</f>
        <v>68.25</v>
      </c>
      <c r="V61">
        <f>Source!Y29</f>
        <v>408.82</v>
      </c>
    </row>
    <row r="62" spans="1:26" ht="14.25" x14ac:dyDescent="0.2">
      <c r="A62" s="39"/>
      <c r="B62" s="40"/>
      <c r="C62" s="40" t="s">
        <v>654</v>
      </c>
      <c r="D62" s="23"/>
      <c r="E62" s="11"/>
      <c r="F62" s="24">
        <f>Source!AO29</f>
        <v>88.84</v>
      </c>
      <c r="G62" s="25" t="str">
        <f>Source!DG29</f>
        <v/>
      </c>
      <c r="H62" s="24">
        <f>ROUND(Source!AF29*Source!I29, 2)</f>
        <v>98.42</v>
      </c>
      <c r="I62" s="25"/>
      <c r="J62" s="25">
        <f>IF(Source!BA29&lt;&gt; 0, Source!BA29, 1)</f>
        <v>5.99</v>
      </c>
      <c r="K62" s="24">
        <f>Source!S29</f>
        <v>589.52</v>
      </c>
      <c r="L62" s="26"/>
      <c r="R62">
        <f>H62</f>
        <v>98.42</v>
      </c>
    </row>
    <row r="63" spans="1:26" ht="14.25" x14ac:dyDescent="0.2">
      <c r="A63" s="39"/>
      <c r="B63" s="40"/>
      <c r="C63" s="40" t="s">
        <v>332</v>
      </c>
      <c r="D63" s="23"/>
      <c r="E63" s="11"/>
      <c r="F63" s="24">
        <f>Source!AM29</f>
        <v>4.0599999999999996</v>
      </c>
      <c r="G63" s="25" t="str">
        <f>Source!DE29</f>
        <v/>
      </c>
      <c r="H63" s="24">
        <f>ROUND(Source!AD29*Source!I29, 2)</f>
        <v>4.5</v>
      </c>
      <c r="I63" s="25"/>
      <c r="J63" s="25">
        <f>IF(Source!BB29&lt;&gt; 0, Source!BB29, 1)</f>
        <v>5.99</v>
      </c>
      <c r="K63" s="24">
        <f>Source!Q29</f>
        <v>26.94</v>
      </c>
      <c r="L63" s="26"/>
    </row>
    <row r="64" spans="1:26" ht="14.25" x14ac:dyDescent="0.2">
      <c r="A64" s="39"/>
      <c r="B64" s="40"/>
      <c r="C64" s="40" t="s">
        <v>655</v>
      </c>
      <c r="D64" s="23"/>
      <c r="E64" s="11"/>
      <c r="F64" s="24">
        <f>Source!AN29</f>
        <v>1.76</v>
      </c>
      <c r="G64" s="25" t="str">
        <f>Source!DF29</f>
        <v/>
      </c>
      <c r="H64" s="27">
        <f>ROUND(Source!AE29*Source!I29, 2)</f>
        <v>1.95</v>
      </c>
      <c r="I64" s="25"/>
      <c r="J64" s="25">
        <f>IF(Source!BS29&lt;&gt; 0, Source!BS29, 1)</f>
        <v>5.99</v>
      </c>
      <c r="K64" s="27">
        <f>Source!R29</f>
        <v>11.68</v>
      </c>
      <c r="L64" s="26"/>
      <c r="R64">
        <f>H64</f>
        <v>1.95</v>
      </c>
    </row>
    <row r="65" spans="1:26" ht="14.25" x14ac:dyDescent="0.2">
      <c r="A65" s="39"/>
      <c r="B65" s="40"/>
      <c r="C65" s="40" t="s">
        <v>656</v>
      </c>
      <c r="D65" s="23" t="s">
        <v>657</v>
      </c>
      <c r="E65" s="11">
        <f>Source!BZ29</f>
        <v>80</v>
      </c>
      <c r="F65" s="43"/>
      <c r="G65" s="25"/>
      <c r="H65" s="24">
        <f>SUM(S61:S67)</f>
        <v>80.3</v>
      </c>
      <c r="I65" s="28"/>
      <c r="J65" s="22">
        <f>Source!AT29</f>
        <v>80</v>
      </c>
      <c r="K65" s="24">
        <f>SUM(T61:T67)</f>
        <v>480.96</v>
      </c>
      <c r="L65" s="26"/>
    </row>
    <row r="66" spans="1:26" ht="14.25" x14ac:dyDescent="0.2">
      <c r="A66" s="39"/>
      <c r="B66" s="40"/>
      <c r="C66" s="40" t="s">
        <v>658</v>
      </c>
      <c r="D66" s="23" t="s">
        <v>657</v>
      </c>
      <c r="E66" s="11">
        <f>Source!CA29</f>
        <v>68</v>
      </c>
      <c r="F66" s="43"/>
      <c r="G66" s="25"/>
      <c r="H66" s="24">
        <f>SUM(U61:U67)</f>
        <v>68.25</v>
      </c>
      <c r="I66" s="28"/>
      <c r="J66" s="22">
        <f>Source!AU29</f>
        <v>68</v>
      </c>
      <c r="K66" s="24">
        <f>SUM(V61:V67)</f>
        <v>408.82</v>
      </c>
      <c r="L66" s="26"/>
    </row>
    <row r="67" spans="1:26" ht="14.25" x14ac:dyDescent="0.2">
      <c r="A67" s="41"/>
      <c r="B67" s="42"/>
      <c r="C67" s="42" t="s">
        <v>659</v>
      </c>
      <c r="D67" s="29" t="s">
        <v>660</v>
      </c>
      <c r="E67" s="30">
        <f>Source!AQ29</f>
        <v>11.39</v>
      </c>
      <c r="F67" s="31"/>
      <c r="G67" s="32" t="str">
        <f>Source!DI29</f>
        <v/>
      </c>
      <c r="H67" s="31"/>
      <c r="I67" s="32"/>
      <c r="J67" s="32"/>
      <c r="K67" s="31"/>
      <c r="L67" s="33">
        <f>Source!U29</f>
        <v>12.617842</v>
      </c>
    </row>
    <row r="68" spans="1:26" ht="15" x14ac:dyDescent="0.25">
      <c r="G68" s="47">
        <f>H62+H63+H65+H66</f>
        <v>251.47</v>
      </c>
      <c r="H68" s="47"/>
      <c r="J68" s="47">
        <f>K62+K63+K65+K66</f>
        <v>1506.24</v>
      </c>
      <c r="K68" s="47"/>
      <c r="L68" s="34">
        <f>Source!U29</f>
        <v>12.617842</v>
      </c>
      <c r="O68" s="19">
        <f>G68</f>
        <v>251.47</v>
      </c>
      <c r="P68" s="19">
        <f>J68</f>
        <v>1506.24</v>
      </c>
      <c r="Q68" s="19">
        <f>L68</f>
        <v>12.617842</v>
      </c>
      <c r="W68">
        <f>IF(Source!BI29&lt;=1,H62+H63+H65+H66, 0)</f>
        <v>251.47</v>
      </c>
      <c r="X68">
        <f>IF(Source!BI29=2,H62+H63+H65+H66, 0)</f>
        <v>0</v>
      </c>
      <c r="Y68">
        <f>IF(Source!BI29=3,H62+H63+H65+H66, 0)</f>
        <v>0</v>
      </c>
      <c r="Z68">
        <f>IF(Source!BI29=4,H62+H63+H65+H66, 0)</f>
        <v>0</v>
      </c>
    </row>
    <row r="69" spans="1:26" ht="28.5" x14ac:dyDescent="0.2">
      <c r="A69" s="39" t="str">
        <f>Source!E30</f>
        <v>7</v>
      </c>
      <c r="B69" s="40" t="str">
        <f>Source!F30</f>
        <v>57-3-1</v>
      </c>
      <c r="C69" s="40" t="str">
        <f>Source!G30</f>
        <v>Разборка плинтусов деревянных и из пластмассовых материалов</v>
      </c>
      <c r="D69" s="23" t="str">
        <f>Source!H30</f>
        <v>100 м</v>
      </c>
      <c r="E69" s="11">
        <f>Source!I30</f>
        <v>1.4904999999999999</v>
      </c>
      <c r="F69" s="24">
        <f>Source!AL30+Source!AM30+Source!AO30</f>
        <v>29.41</v>
      </c>
      <c r="G69" s="25"/>
      <c r="H69" s="24"/>
      <c r="I69" s="25" t="str">
        <f>Source!BO30</f>
        <v/>
      </c>
      <c r="J69" s="25"/>
      <c r="K69" s="24"/>
      <c r="L69" s="26"/>
      <c r="S69">
        <f>ROUND((Source!FX30/100)*((ROUND(Source!AF30*Source!I30, 2)+ROUND(Source!AE30*Source!I30, 2))), 2)</f>
        <v>35.07</v>
      </c>
      <c r="T69">
        <f>Source!X30</f>
        <v>210.06</v>
      </c>
      <c r="U69">
        <f>ROUND((Source!FY30/100)*((ROUND(Source!AF30*Source!I30, 2)+ROUND(Source!AE30*Source!I30, 2))), 2)</f>
        <v>29.81</v>
      </c>
      <c r="V69">
        <f>Source!Y30</f>
        <v>178.55</v>
      </c>
    </row>
    <row r="70" spans="1:26" ht="14.25" x14ac:dyDescent="0.2">
      <c r="A70" s="39"/>
      <c r="B70" s="40"/>
      <c r="C70" s="40" t="s">
        <v>654</v>
      </c>
      <c r="D70" s="23"/>
      <c r="E70" s="11"/>
      <c r="F70" s="24">
        <f>Source!AO30</f>
        <v>29.41</v>
      </c>
      <c r="G70" s="25" t="str">
        <f>Source!DG30</f>
        <v/>
      </c>
      <c r="H70" s="24">
        <f>ROUND(Source!AF30*Source!I30, 2)</f>
        <v>43.84</v>
      </c>
      <c r="I70" s="25"/>
      <c r="J70" s="25">
        <f>IF(Source!BA30&lt;&gt; 0, Source!BA30, 1)</f>
        <v>5.99</v>
      </c>
      <c r="K70" s="24">
        <f>Source!S30</f>
        <v>262.58</v>
      </c>
      <c r="L70" s="26"/>
      <c r="R70">
        <f>H70</f>
        <v>43.84</v>
      </c>
    </row>
    <row r="71" spans="1:26" ht="14.25" x14ac:dyDescent="0.2">
      <c r="A71" s="39"/>
      <c r="B71" s="40"/>
      <c r="C71" s="40" t="s">
        <v>656</v>
      </c>
      <c r="D71" s="23" t="s">
        <v>657</v>
      </c>
      <c r="E71" s="11">
        <f>Source!BZ30</f>
        <v>80</v>
      </c>
      <c r="F71" s="43"/>
      <c r="G71" s="25"/>
      <c r="H71" s="24">
        <f>SUM(S69:S73)</f>
        <v>35.07</v>
      </c>
      <c r="I71" s="28"/>
      <c r="J71" s="22">
        <f>Source!AT30</f>
        <v>80</v>
      </c>
      <c r="K71" s="24">
        <f>SUM(T69:T73)</f>
        <v>210.06</v>
      </c>
      <c r="L71" s="26"/>
    </row>
    <row r="72" spans="1:26" ht="14.25" x14ac:dyDescent="0.2">
      <c r="A72" s="39"/>
      <c r="B72" s="40"/>
      <c r="C72" s="40" t="s">
        <v>658</v>
      </c>
      <c r="D72" s="23" t="s">
        <v>657</v>
      </c>
      <c r="E72" s="11">
        <f>Source!CA30</f>
        <v>68</v>
      </c>
      <c r="F72" s="43"/>
      <c r="G72" s="25"/>
      <c r="H72" s="24">
        <f>SUM(U69:U73)</f>
        <v>29.81</v>
      </c>
      <c r="I72" s="28"/>
      <c r="J72" s="22">
        <f>Source!AU30</f>
        <v>68</v>
      </c>
      <c r="K72" s="24">
        <f>SUM(V69:V73)</f>
        <v>178.55</v>
      </c>
      <c r="L72" s="26"/>
    </row>
    <row r="73" spans="1:26" ht="14.25" x14ac:dyDescent="0.2">
      <c r="A73" s="41"/>
      <c r="B73" s="42"/>
      <c r="C73" s="42" t="s">
        <v>659</v>
      </c>
      <c r="D73" s="29" t="s">
        <v>660</v>
      </c>
      <c r="E73" s="30">
        <f>Source!AQ30</f>
        <v>3.77</v>
      </c>
      <c r="F73" s="31"/>
      <c r="G73" s="32" t="str">
        <f>Source!DI30</f>
        <v/>
      </c>
      <c r="H73" s="31"/>
      <c r="I73" s="32"/>
      <c r="J73" s="32"/>
      <c r="K73" s="31"/>
      <c r="L73" s="33">
        <f>Source!U30</f>
        <v>5.6191849999999999</v>
      </c>
    </row>
    <row r="74" spans="1:26" ht="15" x14ac:dyDescent="0.25">
      <c r="G74" s="47">
        <f>H70+H71+H72</f>
        <v>108.72</v>
      </c>
      <c r="H74" s="47"/>
      <c r="J74" s="47">
        <f>K70+K71+K72</f>
        <v>651.19000000000005</v>
      </c>
      <c r="K74" s="47"/>
      <c r="L74" s="34">
        <f>Source!U30</f>
        <v>5.6191849999999999</v>
      </c>
      <c r="O74" s="19">
        <f>G74</f>
        <v>108.72</v>
      </c>
      <c r="P74" s="19">
        <f>J74</f>
        <v>651.19000000000005</v>
      </c>
      <c r="Q74" s="19">
        <f>L74</f>
        <v>5.6191849999999999</v>
      </c>
      <c r="W74">
        <f>IF(Source!BI30&lt;=1,H70+H71+H72, 0)</f>
        <v>108.72</v>
      </c>
      <c r="X74">
        <f>IF(Source!BI30=2,H70+H71+H72, 0)</f>
        <v>0</v>
      </c>
      <c r="Y74">
        <f>IF(Source!BI30=3,H70+H71+H72, 0)</f>
        <v>0</v>
      </c>
      <c r="Z74">
        <f>IF(Source!BI30=4,H70+H71+H72, 0)</f>
        <v>0</v>
      </c>
    </row>
    <row r="75" spans="1:26" ht="28.5" x14ac:dyDescent="0.2">
      <c r="A75" s="39" t="str">
        <f>Source!E31</f>
        <v>8</v>
      </c>
      <c r="B75" s="40" t="str">
        <f>Source!F31</f>
        <v>11-01-011-01</v>
      </c>
      <c r="C75" s="40" t="str">
        <f>Source!G31</f>
        <v>Устройство стяжек цементных толщиной 20 мм</v>
      </c>
      <c r="D75" s="23" t="str">
        <f>Source!H31</f>
        <v>100 м2</v>
      </c>
      <c r="E75" s="11">
        <f>Source!I31</f>
        <v>2.9977999999999998</v>
      </c>
      <c r="F75" s="24">
        <f>Source!AL31+Source!AM31+Source!AO31</f>
        <v>366.49</v>
      </c>
      <c r="G75" s="25"/>
      <c r="H75" s="24"/>
      <c r="I75" s="25" t="str">
        <f>Source!BO31</f>
        <v/>
      </c>
      <c r="J75" s="25"/>
      <c r="K75" s="24"/>
      <c r="L75" s="26"/>
      <c r="S75">
        <f>ROUND((Source!FX31/100)*((ROUND(Source!AF31*Source!I31, 2)+ROUND(Source!AE31*Source!I31, 2))), 2)</f>
        <v>1268.3900000000001</v>
      </c>
      <c r="T75">
        <f>Source!X31</f>
        <v>7618.23</v>
      </c>
      <c r="U75">
        <f>ROUND((Source!FY31/100)*((ROUND(Source!AF31*Source!I31, 2)+ROUND(Source!AE31*Source!I31, 2))), 2)</f>
        <v>730.44</v>
      </c>
      <c r="V75">
        <f>Source!Y31</f>
        <v>4392.49</v>
      </c>
    </row>
    <row r="76" spans="1:26" ht="14.25" x14ac:dyDescent="0.2">
      <c r="A76" s="39"/>
      <c r="B76" s="40"/>
      <c r="C76" s="40" t="s">
        <v>654</v>
      </c>
      <c r="D76" s="23"/>
      <c r="E76" s="11"/>
      <c r="F76" s="24">
        <f>Source!AO31</f>
        <v>313.70999999999998</v>
      </c>
      <c r="G76" s="25" t="str">
        <f>Source!DG31</f>
        <v>)*1,15</v>
      </c>
      <c r="H76" s="24">
        <f>ROUND(Source!AF31*Source!I31, 2)</f>
        <v>1081.52</v>
      </c>
      <c r="I76" s="25"/>
      <c r="J76" s="25">
        <f>IF(Source!BA31&lt;&gt; 0, Source!BA31, 1)</f>
        <v>5.99</v>
      </c>
      <c r="K76" s="24">
        <f>Source!S31</f>
        <v>6478.28</v>
      </c>
      <c r="L76" s="26"/>
      <c r="R76">
        <f>H76</f>
        <v>1081.52</v>
      </c>
    </row>
    <row r="77" spans="1:26" ht="14.25" x14ac:dyDescent="0.2">
      <c r="A77" s="39"/>
      <c r="B77" s="40"/>
      <c r="C77" s="40" t="s">
        <v>332</v>
      </c>
      <c r="D77" s="23"/>
      <c r="E77" s="11"/>
      <c r="F77" s="24">
        <f>Source!AM31</f>
        <v>44.24</v>
      </c>
      <c r="G77" s="25" t="str">
        <f>Source!DE31</f>
        <v>)*1,25</v>
      </c>
      <c r="H77" s="24">
        <f>ROUND(Source!AD31*Source!I31, 2)</f>
        <v>165.78</v>
      </c>
      <c r="I77" s="25"/>
      <c r="J77" s="25">
        <f>IF(Source!BB31&lt;&gt; 0, Source!BB31, 1)</f>
        <v>5.99</v>
      </c>
      <c r="K77" s="24">
        <f>Source!Q31</f>
        <v>993.01</v>
      </c>
      <c r="L77" s="26"/>
    </row>
    <row r="78" spans="1:26" ht="14.25" x14ac:dyDescent="0.2">
      <c r="A78" s="39"/>
      <c r="B78" s="40"/>
      <c r="C78" s="40" t="s">
        <v>655</v>
      </c>
      <c r="D78" s="23"/>
      <c r="E78" s="11"/>
      <c r="F78" s="24">
        <f>Source!AN31</f>
        <v>17.149999999999999</v>
      </c>
      <c r="G78" s="25" t="str">
        <f>Source!DF31</f>
        <v>)*1,25</v>
      </c>
      <c r="H78" s="27">
        <f>ROUND(Source!AE31*Source!I31, 2)</f>
        <v>64.27</v>
      </c>
      <c r="I78" s="25"/>
      <c r="J78" s="25">
        <f>IF(Source!BS31&lt;&gt; 0, Source!BS31, 1)</f>
        <v>5.99</v>
      </c>
      <c r="K78" s="27">
        <f>Source!R31</f>
        <v>384.99</v>
      </c>
      <c r="L78" s="26"/>
      <c r="R78">
        <f>H78</f>
        <v>64.27</v>
      </c>
    </row>
    <row r="79" spans="1:26" ht="14.25" x14ac:dyDescent="0.2">
      <c r="A79" s="39"/>
      <c r="B79" s="40"/>
      <c r="C79" s="40" t="s">
        <v>661</v>
      </c>
      <c r="D79" s="23"/>
      <c r="E79" s="11"/>
      <c r="F79" s="24">
        <f>Source!AL31</f>
        <v>8.5399999999999991</v>
      </c>
      <c r="G79" s="25" t="str">
        <f>Source!DD31</f>
        <v/>
      </c>
      <c r="H79" s="24">
        <f>ROUND(Source!AC31*Source!I31, 2)</f>
        <v>25.6</v>
      </c>
      <c r="I79" s="25"/>
      <c r="J79" s="25">
        <f>IF(Source!BC31&lt;&gt; 0, Source!BC31, 1)</f>
        <v>5.99</v>
      </c>
      <c r="K79" s="24">
        <f>Source!P31</f>
        <v>153.35</v>
      </c>
      <c r="L79" s="26"/>
    </row>
    <row r="80" spans="1:26" ht="14.25" x14ac:dyDescent="0.2">
      <c r="A80" s="39"/>
      <c r="B80" s="40"/>
      <c r="C80" s="40" t="s">
        <v>656</v>
      </c>
      <c r="D80" s="23" t="s">
        <v>657</v>
      </c>
      <c r="E80" s="11">
        <f>Source!BZ31</f>
        <v>123</v>
      </c>
      <c r="F80" s="48" t="str">
        <f>CONCATENATE(" )", Source!DL31, Source!FT31, "=", Source!FX31)</f>
        <v xml:space="preserve"> )*0,9=110,7</v>
      </c>
      <c r="G80" s="49"/>
      <c r="H80" s="24">
        <f>SUM(S75:S84)</f>
        <v>1268.3900000000001</v>
      </c>
      <c r="I80" s="28"/>
      <c r="J80" s="22">
        <f>Source!AT31</f>
        <v>111</v>
      </c>
      <c r="K80" s="24">
        <f>SUM(T75:T84)</f>
        <v>7618.23</v>
      </c>
      <c r="L80" s="26"/>
    </row>
    <row r="81" spans="1:26" ht="14.25" x14ac:dyDescent="0.2">
      <c r="A81" s="39"/>
      <c r="B81" s="40"/>
      <c r="C81" s="40" t="s">
        <v>658</v>
      </c>
      <c r="D81" s="23" t="s">
        <v>657</v>
      </c>
      <c r="E81" s="11">
        <f>Source!CA31</f>
        <v>75</v>
      </c>
      <c r="F81" s="48" t="str">
        <f>CONCATENATE(" )", Source!DM31, Source!FU31, "=", Source!FY31)</f>
        <v xml:space="preserve"> )*0,85=63,75</v>
      </c>
      <c r="G81" s="49"/>
      <c r="H81" s="24">
        <f>SUM(U75:U84)</f>
        <v>730.44</v>
      </c>
      <c r="I81" s="28"/>
      <c r="J81" s="22">
        <f>Source!AU31</f>
        <v>64</v>
      </c>
      <c r="K81" s="24">
        <f>SUM(V75:V84)</f>
        <v>4392.49</v>
      </c>
      <c r="L81" s="26"/>
    </row>
    <row r="82" spans="1:26" ht="14.25" x14ac:dyDescent="0.2">
      <c r="A82" s="39"/>
      <c r="B82" s="40"/>
      <c r="C82" s="40" t="s">
        <v>659</v>
      </c>
      <c r="D82" s="23" t="s">
        <v>660</v>
      </c>
      <c r="E82" s="11">
        <f>Source!AQ31</f>
        <v>39.51</v>
      </c>
      <c r="F82" s="24"/>
      <c r="G82" s="25" t="str">
        <f>Source!DI31</f>
        <v>)*1,15</v>
      </c>
      <c r="H82" s="24"/>
      <c r="I82" s="25"/>
      <c r="J82" s="25"/>
      <c r="K82" s="24"/>
      <c r="L82" s="35">
        <f>Source!U31</f>
        <v>136.20953969999997</v>
      </c>
    </row>
    <row r="83" spans="1:26" ht="28.5" x14ac:dyDescent="0.2">
      <c r="A83" s="39" t="str">
        <f>Source!E32</f>
        <v>8,1</v>
      </c>
      <c r="B83" s="40" t="str">
        <f>Source!F32</f>
        <v>04.3.01.09-0016</v>
      </c>
      <c r="C83" s="40" t="str">
        <f>Source!G32</f>
        <v>Раствор готовый кладочный цементный марки 200</v>
      </c>
      <c r="D83" s="23" t="str">
        <f>Source!H32</f>
        <v>м3</v>
      </c>
      <c r="E83" s="11">
        <f>Source!I32</f>
        <v>6.1155119999999998</v>
      </c>
      <c r="F83" s="24">
        <f>Source!AL32+Source!AM32+Source!AO32</f>
        <v>600</v>
      </c>
      <c r="G83" s="36" t="s">
        <v>3</v>
      </c>
      <c r="H83" s="24">
        <f>ROUND(Source!AC32*Source!I32, 2)+ROUND(Source!AD32*Source!I32, 2)+ROUND(Source!AF32*Source!I32, 2)</f>
        <v>3669.31</v>
      </c>
      <c r="I83" s="25"/>
      <c r="J83" s="25">
        <f>IF(Source!BC32&lt;&gt; 0, Source!BC32, 1)</f>
        <v>5.99</v>
      </c>
      <c r="K83" s="24">
        <f>Source!O32</f>
        <v>21979.15</v>
      </c>
      <c r="L83" s="26"/>
      <c r="S83">
        <f>ROUND((Source!FX32/100)*((ROUND(Source!AF32*Source!I32, 2)+ROUND(Source!AE32*Source!I32, 2))), 2)</f>
        <v>0</v>
      </c>
      <c r="T83">
        <f>Source!X32</f>
        <v>0</v>
      </c>
      <c r="U83">
        <f>ROUND((Source!FY32/100)*((ROUND(Source!AF32*Source!I32, 2)+ROUND(Source!AE32*Source!I32, 2))), 2)</f>
        <v>0</v>
      </c>
      <c r="V83">
        <f>Source!Y32</f>
        <v>0</v>
      </c>
      <c r="W83">
        <f>IF(Source!BI32&lt;=1,H83, 0)</f>
        <v>3669.31</v>
      </c>
      <c r="X83">
        <f>IF(Source!BI32=2,H83, 0)</f>
        <v>0</v>
      </c>
      <c r="Y83">
        <f>IF(Source!BI32=3,H83, 0)</f>
        <v>0</v>
      </c>
      <c r="Z83">
        <f>IF(Source!BI32=4,H83, 0)</f>
        <v>0</v>
      </c>
    </row>
    <row r="84" spans="1:26" ht="28.5" x14ac:dyDescent="0.2">
      <c r="A84" s="41" t="str">
        <f>Source!E33</f>
        <v>8,2</v>
      </c>
      <c r="B84" s="42" t="str">
        <f>Source!F33</f>
        <v>04.3.01.09</v>
      </c>
      <c r="C84" s="42" t="str">
        <f>Source!G33</f>
        <v>Раствор готовый кладочный тяжелый цементный</v>
      </c>
      <c r="D84" s="29" t="str">
        <f>Source!H33</f>
        <v>м3</v>
      </c>
      <c r="E84" s="30">
        <f>Source!I33</f>
        <v>6.1155119999999998</v>
      </c>
      <c r="F84" s="31">
        <f>Source!AL33+Source!AM33+Source!AO33</f>
        <v>0</v>
      </c>
      <c r="G84" s="37" t="s">
        <v>3</v>
      </c>
      <c r="H84" s="31">
        <f>ROUND(Source!AC33*Source!I33, 2)+ROUND(Source!AD33*Source!I33, 2)+ROUND(Source!AF33*Source!I33, 2)</f>
        <v>0</v>
      </c>
      <c r="I84" s="32"/>
      <c r="J84" s="32">
        <f>IF(Source!BC33&lt;&gt; 0, Source!BC33, 1)</f>
        <v>5.99</v>
      </c>
      <c r="K84" s="31">
        <f>Source!O33</f>
        <v>0</v>
      </c>
      <c r="L84" s="38"/>
      <c r="S84">
        <f>ROUND((Source!FX33/100)*((ROUND(Source!AF33*Source!I33, 2)+ROUND(Source!AE33*Source!I33, 2))), 2)</f>
        <v>0</v>
      </c>
      <c r="T84">
        <f>Source!X33</f>
        <v>0</v>
      </c>
      <c r="U84">
        <f>ROUND((Source!FY33/100)*((ROUND(Source!AF33*Source!I33, 2)+ROUND(Source!AE33*Source!I33, 2))), 2)</f>
        <v>0</v>
      </c>
      <c r="V84">
        <f>Source!Y33</f>
        <v>0</v>
      </c>
      <c r="W84">
        <f>IF(Source!BI33&lt;=1,H84, 0)</f>
        <v>0</v>
      </c>
      <c r="X84">
        <f>IF(Source!BI33=2,H84, 0)</f>
        <v>0</v>
      </c>
      <c r="Y84">
        <f>IF(Source!BI33=3,H84, 0)</f>
        <v>0</v>
      </c>
      <c r="Z84">
        <f>IF(Source!BI33=4,H84, 0)</f>
        <v>0</v>
      </c>
    </row>
    <row r="85" spans="1:26" ht="15" x14ac:dyDescent="0.25">
      <c r="G85" s="47">
        <f>H76+H77+H79+H80+H81+SUM(H83:H84)</f>
        <v>6941.04</v>
      </c>
      <c r="H85" s="47"/>
      <c r="J85" s="47">
        <f>K76+K77+K79+K80+K81+SUM(K83:K84)</f>
        <v>41614.51</v>
      </c>
      <c r="K85" s="47"/>
      <c r="L85" s="34">
        <f>Source!U31</f>
        <v>136.20953969999997</v>
      </c>
      <c r="O85" s="19">
        <f>G85</f>
        <v>6941.04</v>
      </c>
      <c r="P85" s="19">
        <f>J85</f>
        <v>41614.51</v>
      </c>
      <c r="Q85" s="19">
        <f>L85</f>
        <v>136.20953969999997</v>
      </c>
      <c r="W85">
        <f>IF(Source!BI31&lt;=1,H76+H77+H79+H80+H81, 0)</f>
        <v>3271.73</v>
      </c>
      <c r="X85">
        <f>IF(Source!BI31=2,H76+H77+H79+H80+H81, 0)</f>
        <v>0</v>
      </c>
      <c r="Y85">
        <f>IF(Source!BI31=3,H76+H77+H79+H80+H81, 0)</f>
        <v>0</v>
      </c>
      <c r="Z85">
        <f>IF(Source!BI31=4,H76+H77+H79+H80+H81, 0)</f>
        <v>0</v>
      </c>
    </row>
    <row r="86" spans="1:26" ht="28.5" x14ac:dyDescent="0.2">
      <c r="A86" s="39" t="str">
        <f>Source!E34</f>
        <v>9</v>
      </c>
      <c r="B86" s="40" t="str">
        <f>Source!F34</f>
        <v>11-01-036-01</v>
      </c>
      <c r="C86" s="40" t="str">
        <f>Source!G34</f>
        <v>Устройство покрытий из линолеума на клее</v>
      </c>
      <c r="D86" s="23" t="str">
        <f>Source!H34</f>
        <v>100 м2</v>
      </c>
      <c r="E86" s="11">
        <f>Source!I34</f>
        <v>2.9977999999999998</v>
      </c>
      <c r="F86" s="24">
        <f>Source!AL34+Source!AM34+Source!AO34</f>
        <v>397.04999999999995</v>
      </c>
      <c r="G86" s="25"/>
      <c r="H86" s="24"/>
      <c r="I86" s="25" t="str">
        <f>Source!BO34</f>
        <v/>
      </c>
      <c r="J86" s="25"/>
      <c r="K86" s="24"/>
      <c r="L86" s="26"/>
      <c r="S86">
        <f>ROUND((Source!FX34/100)*((ROUND(Source!AF34*Source!I34, 2)+ROUND(Source!AE34*Source!I34, 2))), 2)</f>
        <v>1388.32</v>
      </c>
      <c r="T86">
        <f>Source!X34</f>
        <v>8338.58</v>
      </c>
      <c r="U86">
        <f>ROUND((Source!FY34/100)*((ROUND(Source!AF34*Source!I34, 2)+ROUND(Source!AE34*Source!I34, 2))), 2)</f>
        <v>799.51</v>
      </c>
      <c r="V86">
        <f>Source!Y34</f>
        <v>4807.83</v>
      </c>
    </row>
    <row r="87" spans="1:26" ht="14.25" x14ac:dyDescent="0.2">
      <c r="A87" s="39"/>
      <c r="B87" s="40"/>
      <c r="C87" s="40" t="s">
        <v>654</v>
      </c>
      <c r="D87" s="23"/>
      <c r="E87" s="11"/>
      <c r="F87" s="24">
        <f>Source!AO34</f>
        <v>352.34</v>
      </c>
      <c r="G87" s="25" t="str">
        <f>Source!DG34</f>
        <v>)*1,15</v>
      </c>
      <c r="H87" s="24">
        <f>ROUND(Source!AF34*Source!I34, 2)</f>
        <v>1214.68</v>
      </c>
      <c r="I87" s="25"/>
      <c r="J87" s="25">
        <f>IF(Source!BA34&lt;&gt; 0, Source!BA34, 1)</f>
        <v>5.99</v>
      </c>
      <c r="K87" s="24">
        <f>Source!S34</f>
        <v>7275.92</v>
      </c>
      <c r="L87" s="26"/>
      <c r="R87">
        <f>H87</f>
        <v>1214.68</v>
      </c>
    </row>
    <row r="88" spans="1:26" ht="14.25" x14ac:dyDescent="0.2">
      <c r="A88" s="39"/>
      <c r="B88" s="40"/>
      <c r="C88" s="40" t="s">
        <v>332</v>
      </c>
      <c r="D88" s="23"/>
      <c r="E88" s="11"/>
      <c r="F88" s="24">
        <f>Source!AM34</f>
        <v>43.8</v>
      </c>
      <c r="G88" s="25" t="str">
        <f>Source!DE34</f>
        <v>)*1,25</v>
      </c>
      <c r="H88" s="24">
        <f>ROUND(Source!AD34*Source!I34, 2)</f>
        <v>164.13</v>
      </c>
      <c r="I88" s="25"/>
      <c r="J88" s="25">
        <f>IF(Source!BB34&lt;&gt; 0, Source!BB34, 1)</f>
        <v>5.99</v>
      </c>
      <c r="K88" s="24">
        <f>Source!Q34</f>
        <v>983.14</v>
      </c>
      <c r="L88" s="26"/>
    </row>
    <row r="89" spans="1:26" ht="14.25" x14ac:dyDescent="0.2">
      <c r="A89" s="39"/>
      <c r="B89" s="40"/>
      <c r="C89" s="40" t="s">
        <v>655</v>
      </c>
      <c r="D89" s="23"/>
      <c r="E89" s="11"/>
      <c r="F89" s="24">
        <f>Source!AN34</f>
        <v>10.53</v>
      </c>
      <c r="G89" s="25" t="str">
        <f>Source!DF34</f>
        <v>)*1,25</v>
      </c>
      <c r="H89" s="27">
        <f>ROUND(Source!AE34*Source!I34, 2)</f>
        <v>39.450000000000003</v>
      </c>
      <c r="I89" s="25"/>
      <c r="J89" s="25">
        <f>IF(Source!BS34&lt;&gt; 0, Source!BS34, 1)</f>
        <v>5.99</v>
      </c>
      <c r="K89" s="27">
        <f>Source!R34</f>
        <v>236.31</v>
      </c>
      <c r="L89" s="26"/>
      <c r="R89">
        <f>H89</f>
        <v>39.450000000000003</v>
      </c>
    </row>
    <row r="90" spans="1:26" ht="14.25" x14ac:dyDescent="0.2">
      <c r="A90" s="39"/>
      <c r="B90" s="40"/>
      <c r="C90" s="40" t="s">
        <v>661</v>
      </c>
      <c r="D90" s="23"/>
      <c r="E90" s="11"/>
      <c r="F90" s="24">
        <f>Source!AL34</f>
        <v>0.91</v>
      </c>
      <c r="G90" s="25" t="str">
        <f>Source!DD34</f>
        <v/>
      </c>
      <c r="H90" s="24">
        <f>ROUND(Source!AC34*Source!I34, 2)</f>
        <v>2.73</v>
      </c>
      <c r="I90" s="25"/>
      <c r="J90" s="25">
        <f>IF(Source!BC34&lt;&gt; 0, Source!BC34, 1)</f>
        <v>5.99</v>
      </c>
      <c r="K90" s="24">
        <f>Source!P34</f>
        <v>16.34</v>
      </c>
      <c r="L90" s="26"/>
    </row>
    <row r="91" spans="1:26" ht="14.25" x14ac:dyDescent="0.2">
      <c r="A91" s="39"/>
      <c r="B91" s="40"/>
      <c r="C91" s="40" t="s">
        <v>656</v>
      </c>
      <c r="D91" s="23" t="s">
        <v>657</v>
      </c>
      <c r="E91" s="11">
        <f>Source!BZ34</f>
        <v>123</v>
      </c>
      <c r="F91" s="48" t="str">
        <f>CONCATENATE(" )", Source!DL34, Source!FT34, "=", Source!FX34)</f>
        <v xml:space="preserve"> )*0,9=110,7</v>
      </c>
      <c r="G91" s="49"/>
      <c r="H91" s="24">
        <f>SUM(S86:S97)</f>
        <v>1388.32</v>
      </c>
      <c r="I91" s="28"/>
      <c r="J91" s="22">
        <f>Source!AT34</f>
        <v>111</v>
      </c>
      <c r="K91" s="24">
        <f>SUM(T86:T97)</f>
        <v>8338.58</v>
      </c>
      <c r="L91" s="26"/>
    </row>
    <row r="92" spans="1:26" ht="14.25" x14ac:dyDescent="0.2">
      <c r="A92" s="39"/>
      <c r="B92" s="40"/>
      <c r="C92" s="40" t="s">
        <v>658</v>
      </c>
      <c r="D92" s="23" t="s">
        <v>657</v>
      </c>
      <c r="E92" s="11">
        <f>Source!CA34</f>
        <v>75</v>
      </c>
      <c r="F92" s="48" t="str">
        <f>CONCATENATE(" )", Source!DM34, Source!FU34, "=", Source!FY34)</f>
        <v xml:space="preserve"> )*0,85=63,75</v>
      </c>
      <c r="G92" s="49"/>
      <c r="H92" s="24">
        <f>SUM(U86:U97)</f>
        <v>799.51</v>
      </c>
      <c r="I92" s="28"/>
      <c r="J92" s="22">
        <f>Source!AU34</f>
        <v>64</v>
      </c>
      <c r="K92" s="24">
        <f>SUM(V86:V97)</f>
        <v>4807.83</v>
      </c>
      <c r="L92" s="26"/>
    </row>
    <row r="93" spans="1:26" ht="14.25" x14ac:dyDescent="0.2">
      <c r="A93" s="39"/>
      <c r="B93" s="40"/>
      <c r="C93" s="40" t="s">
        <v>659</v>
      </c>
      <c r="D93" s="23" t="s">
        <v>660</v>
      </c>
      <c r="E93" s="11">
        <f>Source!AQ34</f>
        <v>42.4</v>
      </c>
      <c r="F93" s="24"/>
      <c r="G93" s="25" t="str">
        <f>Source!DI34</f>
        <v>)*1,15</v>
      </c>
      <c r="H93" s="24"/>
      <c r="I93" s="25"/>
      <c r="J93" s="25"/>
      <c r="K93" s="24"/>
      <c r="L93" s="35">
        <f>Source!U34</f>
        <v>146.17272799999998</v>
      </c>
    </row>
    <row r="94" spans="1:26" ht="57" x14ac:dyDescent="0.2">
      <c r="A94" s="39" t="str">
        <f>Source!E35</f>
        <v>9,1</v>
      </c>
      <c r="B94" s="40" t="str">
        <f>Source!F35</f>
        <v>01.6.03.04-0118</v>
      </c>
      <c r="C94" s="40" t="str">
        <f>Source!G35</f>
        <v>Линолеум коммерческий гомогенный "ТАРКЕТТ iQ GRANIT" (толщина 2 мм, класс 34/43, пож. безопасность Г4, В3, РП1, Д2, Т2)</v>
      </c>
      <c r="D94" s="23" t="str">
        <f>Source!H35</f>
        <v>м2</v>
      </c>
      <c r="E94" s="11">
        <f>Source!I35</f>
        <v>305.7756</v>
      </c>
      <c r="F94" s="24">
        <f>Source!AL35+Source!AM35+Source!AO35</f>
        <v>211.2</v>
      </c>
      <c r="G94" s="36" t="s">
        <v>3</v>
      </c>
      <c r="H94" s="24">
        <f>ROUND(Source!AC35*Source!I35, 2)+ROUND(Source!AD35*Source!I35, 2)+ROUND(Source!AF35*Source!I35, 2)</f>
        <v>64579.81</v>
      </c>
      <c r="I94" s="25"/>
      <c r="J94" s="25">
        <f>IF(Source!BC35&lt;&gt; 0, Source!BC35, 1)</f>
        <v>5.99</v>
      </c>
      <c r="K94" s="24">
        <f>Source!O35</f>
        <v>386833.04</v>
      </c>
      <c r="L94" s="26"/>
      <c r="S94">
        <f>ROUND((Source!FX35/100)*((ROUND(Source!AF35*Source!I35, 2)+ROUND(Source!AE35*Source!I35, 2))), 2)</f>
        <v>0</v>
      </c>
      <c r="T94">
        <f>Source!X35</f>
        <v>0</v>
      </c>
      <c r="U94">
        <f>ROUND((Source!FY35/100)*((ROUND(Source!AF35*Source!I35, 2)+ROUND(Source!AE35*Source!I35, 2))), 2)</f>
        <v>0</v>
      </c>
      <c r="V94">
        <f>Source!Y35</f>
        <v>0</v>
      </c>
      <c r="W94">
        <f>IF(Source!BI35&lt;=1,H94, 0)</f>
        <v>64579.81</v>
      </c>
      <c r="X94">
        <f>IF(Source!BI35=2,H94, 0)</f>
        <v>0</v>
      </c>
      <c r="Y94">
        <f>IF(Source!BI35=3,H94, 0)</f>
        <v>0</v>
      </c>
      <c r="Z94">
        <f>IF(Source!BI35=4,H94, 0)</f>
        <v>0</v>
      </c>
    </row>
    <row r="95" spans="1:26" ht="28.5" x14ac:dyDescent="0.2">
      <c r="A95" s="39" t="str">
        <f>Source!E36</f>
        <v>9,2</v>
      </c>
      <c r="B95" s="40" t="str">
        <f>Source!F36</f>
        <v>01.6.03.04</v>
      </c>
      <c r="C95" s="40" t="str">
        <f>Source!G36</f>
        <v>Линолеум на теплозвукоизолирующей подоснове</v>
      </c>
      <c r="D95" s="23" t="str">
        <f>Source!H36</f>
        <v>м2</v>
      </c>
      <c r="E95" s="11">
        <f>Source!I36</f>
        <v>305.7756</v>
      </c>
      <c r="F95" s="24">
        <f>Source!AL36+Source!AM36+Source!AO36</f>
        <v>0</v>
      </c>
      <c r="G95" s="36" t="s">
        <v>3</v>
      </c>
      <c r="H95" s="24">
        <f>ROUND(Source!AC36*Source!I36, 2)+ROUND(Source!AD36*Source!I36, 2)+ROUND(Source!AF36*Source!I36, 2)</f>
        <v>0</v>
      </c>
      <c r="I95" s="25"/>
      <c r="J95" s="25">
        <f>IF(Source!BC36&lt;&gt; 0, Source!BC36, 1)</f>
        <v>5.99</v>
      </c>
      <c r="K95" s="24">
        <f>Source!O36</f>
        <v>0</v>
      </c>
      <c r="L95" s="26"/>
      <c r="S95">
        <f>ROUND((Source!FX36/100)*((ROUND(Source!AF36*Source!I36, 2)+ROUND(Source!AE36*Source!I36, 2))), 2)</f>
        <v>0</v>
      </c>
      <c r="T95">
        <f>Source!X36</f>
        <v>0</v>
      </c>
      <c r="U95">
        <f>ROUND((Source!FY36/100)*((ROUND(Source!AF36*Source!I36, 2)+ROUND(Source!AE36*Source!I36, 2))), 2)</f>
        <v>0</v>
      </c>
      <c r="V95">
        <f>Source!Y36</f>
        <v>0</v>
      </c>
      <c r="W95">
        <f>IF(Source!BI36&lt;=1,H95, 0)</f>
        <v>0</v>
      </c>
      <c r="X95">
        <f>IF(Source!BI36=2,H95, 0)</f>
        <v>0</v>
      </c>
      <c r="Y95">
        <f>IF(Source!BI36=3,H95, 0)</f>
        <v>0</v>
      </c>
      <c r="Z95">
        <f>IF(Source!BI36=4,H95, 0)</f>
        <v>0</v>
      </c>
    </row>
    <row r="96" spans="1:26" ht="14.25" x14ac:dyDescent="0.2">
      <c r="A96" s="39" t="str">
        <f>Source!E37</f>
        <v>9,3</v>
      </c>
      <c r="B96" s="40" t="str">
        <f>Source!F37</f>
        <v>14.1.02.04-0101</v>
      </c>
      <c r="C96" s="40" t="str">
        <f>Source!G37</f>
        <v>Клей «Бустилат»</v>
      </c>
      <c r="D96" s="23" t="str">
        <f>Source!H37</f>
        <v>т</v>
      </c>
      <c r="E96" s="11">
        <f>Source!I37</f>
        <v>0.14989</v>
      </c>
      <c r="F96" s="24">
        <f>Source!AL37+Source!AM37+Source!AO37</f>
        <v>11300</v>
      </c>
      <c r="G96" s="36" t="s">
        <v>3</v>
      </c>
      <c r="H96" s="24">
        <f>ROUND(Source!AC37*Source!I37, 2)+ROUND(Source!AD37*Source!I37, 2)+ROUND(Source!AF37*Source!I37, 2)</f>
        <v>1693.76</v>
      </c>
      <c r="I96" s="25"/>
      <c r="J96" s="25">
        <f>IF(Source!BC37&lt;&gt; 0, Source!BC37, 1)</f>
        <v>5.99</v>
      </c>
      <c r="K96" s="24">
        <f>Source!O37</f>
        <v>10145.6</v>
      </c>
      <c r="L96" s="26"/>
      <c r="S96">
        <f>ROUND((Source!FX37/100)*((ROUND(Source!AF37*Source!I37, 2)+ROUND(Source!AE37*Source!I37, 2))), 2)</f>
        <v>0</v>
      </c>
      <c r="T96">
        <f>Source!X37</f>
        <v>0</v>
      </c>
      <c r="U96">
        <f>ROUND((Source!FY37/100)*((ROUND(Source!AF37*Source!I37, 2)+ROUND(Source!AE37*Source!I37, 2))), 2)</f>
        <v>0</v>
      </c>
      <c r="V96">
        <f>Source!Y37</f>
        <v>0</v>
      </c>
      <c r="W96">
        <f>IF(Source!BI37&lt;=1,H96, 0)</f>
        <v>1693.76</v>
      </c>
      <c r="X96">
        <f>IF(Source!BI37=2,H96, 0)</f>
        <v>0</v>
      </c>
      <c r="Y96">
        <f>IF(Source!BI37=3,H96, 0)</f>
        <v>0</v>
      </c>
      <c r="Z96">
        <f>IF(Source!BI37=4,H96, 0)</f>
        <v>0</v>
      </c>
    </row>
    <row r="97" spans="1:26" ht="14.25" x14ac:dyDescent="0.2">
      <c r="A97" s="41" t="str">
        <f>Source!E38</f>
        <v>9,4</v>
      </c>
      <c r="B97" s="42" t="str">
        <f>Source!F38</f>
        <v>14.1.06.05</v>
      </c>
      <c r="C97" s="42" t="str">
        <f>Source!G38</f>
        <v>Состав клеящий</v>
      </c>
      <c r="D97" s="29" t="str">
        <f>Source!H38</f>
        <v>кг</v>
      </c>
      <c r="E97" s="30">
        <f>Source!I38</f>
        <v>149.88999999999999</v>
      </c>
      <c r="F97" s="31">
        <f>Source!AL38+Source!AM38+Source!AO38</f>
        <v>0</v>
      </c>
      <c r="G97" s="37" t="s">
        <v>3</v>
      </c>
      <c r="H97" s="31">
        <f>ROUND(Source!AC38*Source!I38, 2)+ROUND(Source!AD38*Source!I38, 2)+ROUND(Source!AF38*Source!I38, 2)</f>
        <v>0</v>
      </c>
      <c r="I97" s="32"/>
      <c r="J97" s="32">
        <f>IF(Source!BC38&lt;&gt; 0, Source!BC38, 1)</f>
        <v>5.99</v>
      </c>
      <c r="K97" s="31">
        <f>Source!O38</f>
        <v>0</v>
      </c>
      <c r="L97" s="38"/>
      <c r="S97">
        <f>ROUND((Source!FX38/100)*((ROUND(Source!AF38*Source!I38, 2)+ROUND(Source!AE38*Source!I38, 2))), 2)</f>
        <v>0</v>
      </c>
      <c r="T97">
        <f>Source!X38</f>
        <v>0</v>
      </c>
      <c r="U97">
        <f>ROUND((Source!FY38/100)*((ROUND(Source!AF38*Source!I38, 2)+ROUND(Source!AE38*Source!I38, 2))), 2)</f>
        <v>0</v>
      </c>
      <c r="V97">
        <f>Source!Y38</f>
        <v>0</v>
      </c>
      <c r="W97">
        <f>IF(Source!BI38&lt;=1,H97, 0)</f>
        <v>0</v>
      </c>
      <c r="X97">
        <f>IF(Source!BI38=2,H97, 0)</f>
        <v>0</v>
      </c>
      <c r="Y97">
        <f>IF(Source!BI38=3,H97, 0)</f>
        <v>0</v>
      </c>
      <c r="Z97">
        <f>IF(Source!BI38=4,H97, 0)</f>
        <v>0</v>
      </c>
    </row>
    <row r="98" spans="1:26" ht="15" x14ac:dyDescent="0.25">
      <c r="G98" s="47">
        <f>H87+H88+H90+H91+H92+SUM(H94:H97)</f>
        <v>69842.939999999988</v>
      </c>
      <c r="H98" s="47"/>
      <c r="J98" s="47">
        <f>K87+K88+K90+K91+K92+SUM(K94:K97)</f>
        <v>418400.44999999995</v>
      </c>
      <c r="K98" s="47"/>
      <c r="L98" s="34">
        <f>Source!U34</f>
        <v>146.17272799999998</v>
      </c>
      <c r="O98" s="19">
        <f>G98</f>
        <v>69842.939999999988</v>
      </c>
      <c r="P98" s="19">
        <f>J98</f>
        <v>418400.44999999995</v>
      </c>
      <c r="Q98" s="19">
        <f>L98</f>
        <v>146.17272799999998</v>
      </c>
      <c r="W98">
        <f>IF(Source!BI34&lt;=1,H87+H88+H90+H91+H92, 0)</f>
        <v>3569.37</v>
      </c>
      <c r="X98">
        <f>IF(Source!BI34=2,H87+H88+H90+H91+H92, 0)</f>
        <v>0</v>
      </c>
      <c r="Y98">
        <f>IF(Source!BI34=3,H87+H88+H90+H91+H92, 0)</f>
        <v>0</v>
      </c>
      <c r="Z98">
        <f>IF(Source!BI34=4,H87+H88+H90+H91+H92, 0)</f>
        <v>0</v>
      </c>
    </row>
    <row r="99" spans="1:26" ht="42.75" x14ac:dyDescent="0.2">
      <c r="A99" s="39" t="str">
        <f>Source!E39</f>
        <v>10</v>
      </c>
      <c r="B99" s="40" t="str">
        <f>Source!F39</f>
        <v>11-01-040-03</v>
      </c>
      <c r="C99" s="40" t="str">
        <f>Source!G39</f>
        <v>Устройство плинтусов поливинилхлоридных на винтах самонарезающих</v>
      </c>
      <c r="D99" s="23" t="str">
        <f>Source!H39</f>
        <v>100 м</v>
      </c>
      <c r="E99" s="11">
        <f>Source!I39</f>
        <v>1.4904999999999999</v>
      </c>
      <c r="F99" s="24">
        <f>Source!AL39+Source!AM39+Source!AO39</f>
        <v>137.09</v>
      </c>
      <c r="G99" s="25"/>
      <c r="H99" s="24"/>
      <c r="I99" s="25" t="str">
        <f>Source!BO39</f>
        <v/>
      </c>
      <c r="J99" s="25"/>
      <c r="K99" s="24"/>
      <c r="L99" s="26"/>
      <c r="S99">
        <f>ROUND((Source!FX39/100)*((ROUND(Source!AF39*Source!I39, 2)+ROUND(Source!AE39*Source!I39, 2))), 2)</f>
        <v>117.23</v>
      </c>
      <c r="T99">
        <f>Source!X39</f>
        <v>704.12</v>
      </c>
      <c r="U99">
        <f>ROUND((Source!FY39/100)*((ROUND(Source!AF39*Source!I39, 2)+ROUND(Source!AE39*Source!I39, 2))), 2)</f>
        <v>67.510000000000005</v>
      </c>
      <c r="V99">
        <f>Source!Y39</f>
        <v>405.98</v>
      </c>
    </row>
    <row r="100" spans="1:26" ht="14.25" x14ac:dyDescent="0.2">
      <c r="A100" s="39"/>
      <c r="B100" s="40"/>
      <c r="C100" s="40" t="s">
        <v>654</v>
      </c>
      <c r="D100" s="23"/>
      <c r="E100" s="11"/>
      <c r="F100" s="24">
        <f>Source!AO39</f>
        <v>61.32</v>
      </c>
      <c r="G100" s="25" t="str">
        <f>Source!DG39</f>
        <v>)*1,15</v>
      </c>
      <c r="H100" s="24">
        <f>ROUND(Source!AF39*Source!I39, 2)</f>
        <v>105.11</v>
      </c>
      <c r="I100" s="25"/>
      <c r="J100" s="25">
        <f>IF(Source!BA39&lt;&gt; 0, Source!BA39, 1)</f>
        <v>5.99</v>
      </c>
      <c r="K100" s="24">
        <f>Source!S39</f>
        <v>629.61</v>
      </c>
      <c r="L100" s="26"/>
      <c r="R100">
        <f>H100</f>
        <v>105.11</v>
      </c>
    </row>
    <row r="101" spans="1:26" ht="14.25" x14ac:dyDescent="0.2">
      <c r="A101" s="39"/>
      <c r="B101" s="40"/>
      <c r="C101" s="40" t="s">
        <v>332</v>
      </c>
      <c r="D101" s="23"/>
      <c r="E101" s="11"/>
      <c r="F101" s="24">
        <f>Source!AM39</f>
        <v>2.13</v>
      </c>
      <c r="G101" s="25" t="str">
        <f>Source!DE39</f>
        <v>)*1,25</v>
      </c>
      <c r="H101" s="24">
        <f>ROUND(Source!AD39*Source!I39, 2)</f>
        <v>3.98</v>
      </c>
      <c r="I101" s="25"/>
      <c r="J101" s="25">
        <f>IF(Source!BB39&lt;&gt; 0, Source!BB39, 1)</f>
        <v>5.99</v>
      </c>
      <c r="K101" s="24">
        <f>Source!Q39</f>
        <v>23.84</v>
      </c>
      <c r="L101" s="26"/>
    </row>
    <row r="102" spans="1:26" ht="14.25" x14ac:dyDescent="0.2">
      <c r="A102" s="39"/>
      <c r="B102" s="40"/>
      <c r="C102" s="40" t="s">
        <v>655</v>
      </c>
      <c r="D102" s="23"/>
      <c r="E102" s="11"/>
      <c r="F102" s="24">
        <f>Source!AN39</f>
        <v>0.42</v>
      </c>
      <c r="G102" s="25" t="str">
        <f>Source!DF39</f>
        <v>)*1,25</v>
      </c>
      <c r="H102" s="27">
        <f>ROUND(Source!AE39*Source!I39, 2)</f>
        <v>0.79</v>
      </c>
      <c r="I102" s="25"/>
      <c r="J102" s="25">
        <f>IF(Source!BS39&lt;&gt; 0, Source!BS39, 1)</f>
        <v>5.99</v>
      </c>
      <c r="K102" s="27">
        <f>Source!R39</f>
        <v>4.7300000000000004</v>
      </c>
      <c r="L102" s="26"/>
      <c r="R102">
        <f>H102</f>
        <v>0.79</v>
      </c>
    </row>
    <row r="103" spans="1:26" ht="14.25" x14ac:dyDescent="0.2">
      <c r="A103" s="39"/>
      <c r="B103" s="40"/>
      <c r="C103" s="40" t="s">
        <v>661</v>
      </c>
      <c r="D103" s="23"/>
      <c r="E103" s="11"/>
      <c r="F103" s="24">
        <f>Source!AL39</f>
        <v>73.64</v>
      </c>
      <c r="G103" s="25" t="str">
        <f>Source!DD39</f>
        <v/>
      </c>
      <c r="H103" s="24">
        <f>ROUND(Source!AC39*Source!I39, 2)</f>
        <v>109.76</v>
      </c>
      <c r="I103" s="25"/>
      <c r="J103" s="25">
        <f>IF(Source!BC39&lt;&gt; 0, Source!BC39, 1)</f>
        <v>5.99</v>
      </c>
      <c r="K103" s="24">
        <f>Source!P39</f>
        <v>657.46</v>
      </c>
      <c r="L103" s="26"/>
    </row>
    <row r="104" spans="1:26" ht="14.25" x14ac:dyDescent="0.2">
      <c r="A104" s="39"/>
      <c r="B104" s="40"/>
      <c r="C104" s="40" t="s">
        <v>656</v>
      </c>
      <c r="D104" s="23" t="s">
        <v>657</v>
      </c>
      <c r="E104" s="11">
        <f>Source!BZ39</f>
        <v>123</v>
      </c>
      <c r="F104" s="48" t="str">
        <f>CONCATENATE(" )", Source!DL39, Source!FT39, "=", Source!FX39)</f>
        <v xml:space="preserve"> )*0,9=110,7</v>
      </c>
      <c r="G104" s="49"/>
      <c r="H104" s="24">
        <f>SUM(S99:S118)</f>
        <v>117.23</v>
      </c>
      <c r="I104" s="28"/>
      <c r="J104" s="22">
        <f>Source!AT39</f>
        <v>111</v>
      </c>
      <c r="K104" s="24">
        <f>SUM(T99:T118)</f>
        <v>704.12</v>
      </c>
      <c r="L104" s="26"/>
    </row>
    <row r="105" spans="1:26" ht="14.25" x14ac:dyDescent="0.2">
      <c r="A105" s="39"/>
      <c r="B105" s="40"/>
      <c r="C105" s="40" t="s">
        <v>658</v>
      </c>
      <c r="D105" s="23" t="s">
        <v>657</v>
      </c>
      <c r="E105" s="11">
        <f>Source!CA39</f>
        <v>75</v>
      </c>
      <c r="F105" s="48" t="str">
        <f>CONCATENATE(" )", Source!DM39, Source!FU39, "=", Source!FY39)</f>
        <v xml:space="preserve"> )*0,85=63,75</v>
      </c>
      <c r="G105" s="49"/>
      <c r="H105" s="24">
        <f>SUM(U99:U118)</f>
        <v>67.510000000000005</v>
      </c>
      <c r="I105" s="28"/>
      <c r="J105" s="22">
        <f>Source!AU39</f>
        <v>64</v>
      </c>
      <c r="K105" s="24">
        <f>SUM(V99:V118)</f>
        <v>405.98</v>
      </c>
      <c r="L105" s="26"/>
    </row>
    <row r="106" spans="1:26" ht="14.25" x14ac:dyDescent="0.2">
      <c r="A106" s="39"/>
      <c r="B106" s="40"/>
      <c r="C106" s="40" t="s">
        <v>659</v>
      </c>
      <c r="D106" s="23" t="s">
        <v>660</v>
      </c>
      <c r="E106" s="11">
        <f>Source!AQ39</f>
        <v>6.68</v>
      </c>
      <c r="F106" s="24"/>
      <c r="G106" s="25" t="str">
        <f>Source!DI39</f>
        <v>)*1,15</v>
      </c>
      <c r="H106" s="24"/>
      <c r="I106" s="25"/>
      <c r="J106" s="25"/>
      <c r="K106" s="24"/>
      <c r="L106" s="35">
        <f>Source!U39</f>
        <v>11.450021</v>
      </c>
    </row>
    <row r="107" spans="1:26" ht="28.5" x14ac:dyDescent="0.2">
      <c r="A107" s="39" t="str">
        <f>Source!E40</f>
        <v>10,1</v>
      </c>
      <c r="B107" s="40" t="str">
        <f>Source!F40</f>
        <v>11.3.03.14-0032</v>
      </c>
      <c r="C107" s="40" t="str">
        <f>Source!G40</f>
        <v>Уголок внутренний для пластикового плинтуса, высота 49 мм</v>
      </c>
      <c r="D107" s="23" t="str">
        <f>Source!H40</f>
        <v>100 шт.</v>
      </c>
      <c r="E107" s="11">
        <f>Source!I40</f>
        <v>9.9999999999999992E-2</v>
      </c>
      <c r="F107" s="24">
        <f>Source!AL40+Source!AM40+Source!AO40</f>
        <v>128</v>
      </c>
      <c r="G107" s="36" t="s">
        <v>3</v>
      </c>
      <c r="H107" s="24">
        <f>ROUND(Source!AC40*Source!I40, 2)+ROUND(Source!AD40*Source!I40, 2)+ROUND(Source!AF40*Source!I40, 2)</f>
        <v>12.8</v>
      </c>
      <c r="I107" s="25"/>
      <c r="J107" s="25">
        <f>IF(Source!BC40&lt;&gt; 0, Source!BC40, 1)</f>
        <v>5.99</v>
      </c>
      <c r="K107" s="24">
        <f>Source!O40</f>
        <v>76.67</v>
      </c>
      <c r="L107" s="26"/>
      <c r="S107">
        <f>ROUND((Source!FX40/100)*((ROUND(Source!AF40*Source!I40, 2)+ROUND(Source!AE40*Source!I40, 2))), 2)</f>
        <v>0</v>
      </c>
      <c r="T107">
        <f>Source!X40</f>
        <v>0</v>
      </c>
      <c r="U107">
        <f>ROUND((Source!FY40/100)*((ROUND(Source!AF40*Source!I40, 2)+ROUND(Source!AE40*Source!I40, 2))), 2)</f>
        <v>0</v>
      </c>
      <c r="V107">
        <f>Source!Y40</f>
        <v>0</v>
      </c>
      <c r="W107">
        <f>IF(Source!BI40&lt;=1,H107, 0)</f>
        <v>12.8</v>
      </c>
      <c r="X107">
        <f>IF(Source!BI40=2,H107, 0)</f>
        <v>0</v>
      </c>
      <c r="Y107">
        <f>IF(Source!BI40=3,H107, 0)</f>
        <v>0</v>
      </c>
      <c r="Z107">
        <f>IF(Source!BI40=4,H107, 0)</f>
        <v>0</v>
      </c>
    </row>
    <row r="108" spans="1:26" ht="28.5" x14ac:dyDescent="0.2">
      <c r="A108" s="39" t="str">
        <f>Source!E41</f>
        <v>10,2</v>
      </c>
      <c r="B108" s="40" t="str">
        <f>Source!F41</f>
        <v>11.3.03.14-0034</v>
      </c>
      <c r="C108" s="40" t="str">
        <f>Source!G41</f>
        <v>Уголок наружный для пластикового плинтуса, высота 49 мм</v>
      </c>
      <c r="D108" s="23" t="str">
        <f>Source!H41</f>
        <v>100 шт.</v>
      </c>
      <c r="E108" s="11">
        <f>Source!I41</f>
        <v>9.9999999999999992E-2</v>
      </c>
      <c r="F108" s="24">
        <f>Source!AL41+Source!AM41+Source!AO41</f>
        <v>128</v>
      </c>
      <c r="G108" s="36" t="s">
        <v>3</v>
      </c>
      <c r="H108" s="24">
        <f>ROUND(Source!AC41*Source!I41, 2)+ROUND(Source!AD41*Source!I41, 2)+ROUND(Source!AF41*Source!I41, 2)</f>
        <v>12.8</v>
      </c>
      <c r="I108" s="25"/>
      <c r="J108" s="25">
        <f>IF(Source!BC41&lt;&gt; 0, Source!BC41, 1)</f>
        <v>5.99</v>
      </c>
      <c r="K108" s="24">
        <f>Source!O41</f>
        <v>76.67</v>
      </c>
      <c r="L108" s="26"/>
      <c r="S108">
        <f>ROUND((Source!FX41/100)*((ROUND(Source!AF41*Source!I41, 2)+ROUND(Source!AE41*Source!I41, 2))), 2)</f>
        <v>0</v>
      </c>
      <c r="T108">
        <f>Source!X41</f>
        <v>0</v>
      </c>
      <c r="U108">
        <f>ROUND((Source!FY41/100)*((ROUND(Source!AF41*Source!I41, 2)+ROUND(Source!AE41*Source!I41, 2))), 2)</f>
        <v>0</v>
      </c>
      <c r="V108">
        <f>Source!Y41</f>
        <v>0</v>
      </c>
      <c r="W108">
        <f>IF(Source!BI41&lt;=1,H108, 0)</f>
        <v>12.8</v>
      </c>
      <c r="X108">
        <f>IF(Source!BI41=2,H108, 0)</f>
        <v>0</v>
      </c>
      <c r="Y108">
        <f>IF(Source!BI41=3,H108, 0)</f>
        <v>0</v>
      </c>
      <c r="Z108">
        <f>IF(Source!BI41=4,H108, 0)</f>
        <v>0</v>
      </c>
    </row>
    <row r="109" spans="1:26" ht="28.5" x14ac:dyDescent="0.2">
      <c r="A109" s="39" t="str">
        <f>Source!E42</f>
        <v>10,3</v>
      </c>
      <c r="B109" s="40" t="str">
        <f>Source!F42</f>
        <v>11.3.03.14-0022</v>
      </c>
      <c r="C109" s="40" t="str">
        <f>Source!G42</f>
        <v>Соединитель для пластикового плинтуса, высота 49 мм</v>
      </c>
      <c r="D109" s="23" t="str">
        <f>Source!H42</f>
        <v>100 шт.</v>
      </c>
      <c r="E109" s="11">
        <f>Source!I42</f>
        <v>0.6</v>
      </c>
      <c r="F109" s="24">
        <f>Source!AL42+Source!AM42+Source!AO42</f>
        <v>128</v>
      </c>
      <c r="G109" s="36" t="s">
        <v>3</v>
      </c>
      <c r="H109" s="24">
        <f>ROUND(Source!AC42*Source!I42, 2)+ROUND(Source!AD42*Source!I42, 2)+ROUND(Source!AF42*Source!I42, 2)</f>
        <v>76.8</v>
      </c>
      <c r="I109" s="25"/>
      <c r="J109" s="25">
        <f>IF(Source!BC42&lt;&gt; 0, Source!BC42, 1)</f>
        <v>5.99</v>
      </c>
      <c r="K109" s="24">
        <f>Source!O42</f>
        <v>460.03</v>
      </c>
      <c r="L109" s="26"/>
      <c r="S109">
        <f>ROUND((Source!FX42/100)*((ROUND(Source!AF42*Source!I42, 2)+ROUND(Source!AE42*Source!I42, 2))), 2)</f>
        <v>0</v>
      </c>
      <c r="T109">
        <f>Source!X42</f>
        <v>0</v>
      </c>
      <c r="U109">
        <f>ROUND((Source!FY42/100)*((ROUND(Source!AF42*Source!I42, 2)+ROUND(Source!AE42*Source!I42, 2))), 2)</f>
        <v>0</v>
      </c>
      <c r="V109">
        <f>Source!Y42</f>
        <v>0</v>
      </c>
      <c r="W109">
        <f>IF(Source!BI42&lt;=1,H109, 0)</f>
        <v>76.8</v>
      </c>
      <c r="X109">
        <f>IF(Source!BI42=2,H109, 0)</f>
        <v>0</v>
      </c>
      <c r="Y109">
        <f>IF(Source!BI42=3,H109, 0)</f>
        <v>0</v>
      </c>
      <c r="Z109">
        <f>IF(Source!BI42=4,H109, 0)</f>
        <v>0</v>
      </c>
    </row>
    <row r="110" spans="1:26" ht="28.5" x14ac:dyDescent="0.2">
      <c r="A110" s="39" t="str">
        <f>Source!E43</f>
        <v>10,4</v>
      </c>
      <c r="B110" s="40" t="str">
        <f>Source!F43</f>
        <v>11.3.03.14-0002</v>
      </c>
      <c r="C110" s="40" t="str">
        <f>Source!G43</f>
        <v>Заглушка торцевая для пластикового плинтуса левая, высота 49 мм</v>
      </c>
      <c r="D110" s="23" t="str">
        <f>Source!H43</f>
        <v>100 шт.</v>
      </c>
      <c r="E110" s="11">
        <f>Source!I43</f>
        <v>0.12</v>
      </c>
      <c r="F110" s="24">
        <f>Source!AL43+Source!AM43+Source!AO43</f>
        <v>101</v>
      </c>
      <c r="G110" s="36" t="s">
        <v>3</v>
      </c>
      <c r="H110" s="24">
        <f>ROUND(Source!AC43*Source!I43, 2)+ROUND(Source!AD43*Source!I43, 2)+ROUND(Source!AF43*Source!I43, 2)</f>
        <v>12.12</v>
      </c>
      <c r="I110" s="25"/>
      <c r="J110" s="25">
        <f>IF(Source!BC43&lt;&gt; 0, Source!BC43, 1)</f>
        <v>5.99</v>
      </c>
      <c r="K110" s="24">
        <f>Source!O43</f>
        <v>72.599999999999994</v>
      </c>
      <c r="L110" s="26"/>
      <c r="S110">
        <f>ROUND((Source!FX43/100)*((ROUND(Source!AF43*Source!I43, 2)+ROUND(Source!AE43*Source!I43, 2))), 2)</f>
        <v>0</v>
      </c>
      <c r="T110">
        <f>Source!X43</f>
        <v>0</v>
      </c>
      <c r="U110">
        <f>ROUND((Source!FY43/100)*((ROUND(Source!AF43*Source!I43, 2)+ROUND(Source!AE43*Source!I43, 2))), 2)</f>
        <v>0</v>
      </c>
      <c r="V110">
        <f>Source!Y43</f>
        <v>0</v>
      </c>
      <c r="W110">
        <f>IF(Source!BI43&lt;=1,H110, 0)</f>
        <v>12.12</v>
      </c>
      <c r="X110">
        <f>IF(Source!BI43=2,H110, 0)</f>
        <v>0</v>
      </c>
      <c r="Y110">
        <f>IF(Source!BI43=3,H110, 0)</f>
        <v>0</v>
      </c>
      <c r="Z110">
        <f>IF(Source!BI43=4,H110, 0)</f>
        <v>0</v>
      </c>
    </row>
    <row r="111" spans="1:26" ht="28.5" x14ac:dyDescent="0.2">
      <c r="A111" s="39" t="str">
        <f>Source!E44</f>
        <v>10,5</v>
      </c>
      <c r="B111" s="40" t="str">
        <f>Source!F44</f>
        <v>11.3.03.14-0012</v>
      </c>
      <c r="C111" s="40" t="str">
        <f>Source!G44</f>
        <v>Заглушки торцевая для пластикового плинтуса правая, высота 49 мм</v>
      </c>
      <c r="D111" s="23" t="str">
        <f>Source!H44</f>
        <v>100 шт.</v>
      </c>
      <c r="E111" s="11">
        <f>Source!I44</f>
        <v>0.12</v>
      </c>
      <c r="F111" s="24">
        <f>Source!AL44+Source!AM44+Source!AO44</f>
        <v>101</v>
      </c>
      <c r="G111" s="36" t="s">
        <v>3</v>
      </c>
      <c r="H111" s="24">
        <f>ROUND(Source!AC44*Source!I44, 2)+ROUND(Source!AD44*Source!I44, 2)+ROUND(Source!AF44*Source!I44, 2)</f>
        <v>12.12</v>
      </c>
      <c r="I111" s="25"/>
      <c r="J111" s="25">
        <f>IF(Source!BC44&lt;&gt; 0, Source!BC44, 1)</f>
        <v>5.99</v>
      </c>
      <c r="K111" s="24">
        <f>Source!O44</f>
        <v>72.599999999999994</v>
      </c>
      <c r="L111" s="26"/>
      <c r="S111">
        <f>ROUND((Source!FX44/100)*((ROUND(Source!AF44*Source!I44, 2)+ROUND(Source!AE44*Source!I44, 2))), 2)</f>
        <v>0</v>
      </c>
      <c r="T111">
        <f>Source!X44</f>
        <v>0</v>
      </c>
      <c r="U111">
        <f>ROUND((Source!FY44/100)*((ROUND(Source!AF44*Source!I44, 2)+ROUND(Source!AE44*Source!I44, 2))), 2)</f>
        <v>0</v>
      </c>
      <c r="V111">
        <f>Source!Y44</f>
        <v>0</v>
      </c>
      <c r="W111">
        <f>IF(Source!BI44&lt;=1,H111, 0)</f>
        <v>12.12</v>
      </c>
      <c r="X111">
        <f>IF(Source!BI44=2,H111, 0)</f>
        <v>0</v>
      </c>
      <c r="Y111">
        <f>IF(Source!BI44=3,H111, 0)</f>
        <v>0</v>
      </c>
      <c r="Z111">
        <f>IF(Source!BI44=4,H111, 0)</f>
        <v>0</v>
      </c>
    </row>
    <row r="112" spans="1:26" ht="28.5" x14ac:dyDescent="0.2">
      <c r="A112" s="39" t="str">
        <f>Source!E45</f>
        <v>10,6</v>
      </c>
      <c r="B112" s="40" t="str">
        <f>Source!F45</f>
        <v>11.3.03.06-0001</v>
      </c>
      <c r="C112" s="40" t="str">
        <f>Source!G45</f>
        <v>Плинтуса для полов пластиковые, 19х48 мм</v>
      </c>
      <c r="D112" s="23" t="str">
        <f>Source!H45</f>
        <v>м</v>
      </c>
      <c r="E112" s="11">
        <f>Source!I45</f>
        <v>150.54050000000001</v>
      </c>
      <c r="F112" s="24">
        <f>Source!AL45+Source!AM45+Source!AO45</f>
        <v>12.3</v>
      </c>
      <c r="G112" s="36" t="s">
        <v>3</v>
      </c>
      <c r="H112" s="24">
        <f>ROUND(Source!AC45*Source!I45, 2)+ROUND(Source!AD45*Source!I45, 2)+ROUND(Source!AF45*Source!I45, 2)</f>
        <v>1851.65</v>
      </c>
      <c r="I112" s="25"/>
      <c r="J112" s="25">
        <f>IF(Source!BC45&lt;&gt; 0, Source!BC45, 1)</f>
        <v>5.99</v>
      </c>
      <c r="K112" s="24">
        <f>Source!O45</f>
        <v>11091.37</v>
      </c>
      <c r="L112" s="26"/>
      <c r="S112">
        <f>ROUND((Source!FX45/100)*((ROUND(Source!AF45*Source!I45, 2)+ROUND(Source!AE45*Source!I45, 2))), 2)</f>
        <v>0</v>
      </c>
      <c r="T112">
        <f>Source!X45</f>
        <v>0</v>
      </c>
      <c r="U112">
        <f>ROUND((Source!FY45/100)*((ROUND(Source!AF45*Source!I45, 2)+ROUND(Source!AE45*Source!I45, 2))), 2)</f>
        <v>0</v>
      </c>
      <c r="V112">
        <f>Source!Y45</f>
        <v>0</v>
      </c>
      <c r="W112">
        <f>IF(Source!BI45&lt;=1,H112, 0)</f>
        <v>1851.65</v>
      </c>
      <c r="X112">
        <f>IF(Source!BI45=2,H112, 0)</f>
        <v>0</v>
      </c>
      <c r="Y112">
        <f>IF(Source!BI45=3,H112, 0)</f>
        <v>0</v>
      </c>
      <c r="Z112">
        <f>IF(Source!BI45=4,H112, 0)</f>
        <v>0</v>
      </c>
    </row>
    <row r="113" spans="1:26" ht="14.25" x14ac:dyDescent="0.2">
      <c r="A113" s="39" t="str">
        <f>Source!E46</f>
        <v>10,7</v>
      </c>
      <c r="B113" s="40" t="str">
        <f>Source!F46</f>
        <v>11.3.03.06</v>
      </c>
      <c r="C113" s="40" t="str">
        <f>Source!G46</f>
        <v>Плинтуса для полов пластиковые</v>
      </c>
      <c r="D113" s="23" t="str">
        <f>Source!H46</f>
        <v>м</v>
      </c>
      <c r="E113" s="11">
        <f>Source!I46</f>
        <v>150.54050000000001</v>
      </c>
      <c r="F113" s="24">
        <f>Source!AL46+Source!AM46+Source!AO46</f>
        <v>0</v>
      </c>
      <c r="G113" s="36" t="s">
        <v>3</v>
      </c>
      <c r="H113" s="24">
        <f>ROUND(Source!AC46*Source!I46, 2)+ROUND(Source!AD46*Source!I46, 2)+ROUND(Source!AF46*Source!I46, 2)</f>
        <v>0</v>
      </c>
      <c r="I113" s="25"/>
      <c r="J113" s="25">
        <f>IF(Source!BC46&lt;&gt; 0, Source!BC46, 1)</f>
        <v>5.99</v>
      </c>
      <c r="K113" s="24">
        <f>Source!O46</f>
        <v>0</v>
      </c>
      <c r="L113" s="26"/>
      <c r="S113">
        <f>ROUND((Source!FX46/100)*((ROUND(Source!AF46*Source!I46, 2)+ROUND(Source!AE46*Source!I46, 2))), 2)</f>
        <v>0</v>
      </c>
      <c r="T113">
        <f>Source!X46</f>
        <v>0</v>
      </c>
      <c r="U113">
        <f>ROUND((Source!FY46/100)*((ROUND(Source!AF46*Source!I46, 2)+ROUND(Source!AE46*Source!I46, 2))), 2)</f>
        <v>0</v>
      </c>
      <c r="V113">
        <f>Source!Y46</f>
        <v>0</v>
      </c>
      <c r="W113">
        <f>IF(Source!BI46&lt;=1,H113, 0)</f>
        <v>0</v>
      </c>
      <c r="X113">
        <f>IF(Source!BI46=2,H113, 0)</f>
        <v>0</v>
      </c>
      <c r="Y113">
        <f>IF(Source!BI46=3,H113, 0)</f>
        <v>0</v>
      </c>
      <c r="Z113">
        <f>IF(Source!BI46=4,H113, 0)</f>
        <v>0</v>
      </c>
    </row>
    <row r="114" spans="1:26" ht="28.5" x14ac:dyDescent="0.2">
      <c r="A114" s="39" t="str">
        <f>Source!E47</f>
        <v>10,8</v>
      </c>
      <c r="B114" s="40" t="str">
        <f>Source!F47</f>
        <v>11.3.03.14</v>
      </c>
      <c r="C114" s="40" t="str">
        <f>Source!G47</f>
        <v>Уголок наружный для пластикового плинтуса</v>
      </c>
      <c r="D114" s="23" t="str">
        <f>Source!H47</f>
        <v>шт.</v>
      </c>
      <c r="E114" s="11">
        <f>Source!I47</f>
        <v>10</v>
      </c>
      <c r="F114" s="24">
        <f>Source!AL47+Source!AM47+Source!AO47</f>
        <v>0</v>
      </c>
      <c r="G114" s="36" t="s">
        <v>3</v>
      </c>
      <c r="H114" s="24">
        <f>ROUND(Source!AC47*Source!I47, 2)+ROUND(Source!AD47*Source!I47, 2)+ROUND(Source!AF47*Source!I47, 2)</f>
        <v>0</v>
      </c>
      <c r="I114" s="25"/>
      <c r="J114" s="25">
        <f>IF(Source!BC47&lt;&gt; 0, Source!BC47, 1)</f>
        <v>5.99</v>
      </c>
      <c r="K114" s="24">
        <f>Source!O47</f>
        <v>0</v>
      </c>
      <c r="L114" s="26"/>
      <c r="S114">
        <f>ROUND((Source!FX47/100)*((ROUND(Source!AF47*Source!I47, 2)+ROUND(Source!AE47*Source!I47, 2))), 2)</f>
        <v>0</v>
      </c>
      <c r="T114">
        <f>Source!X47</f>
        <v>0</v>
      </c>
      <c r="U114">
        <f>ROUND((Source!FY47/100)*((ROUND(Source!AF47*Source!I47, 2)+ROUND(Source!AE47*Source!I47, 2))), 2)</f>
        <v>0</v>
      </c>
      <c r="V114">
        <f>Source!Y47</f>
        <v>0</v>
      </c>
      <c r="W114">
        <f>IF(Source!BI47&lt;=1,H114, 0)</f>
        <v>0</v>
      </c>
      <c r="X114">
        <f>IF(Source!BI47=2,H114, 0)</f>
        <v>0</v>
      </c>
      <c r="Y114">
        <f>IF(Source!BI47=3,H114, 0)</f>
        <v>0</v>
      </c>
      <c r="Z114">
        <f>IF(Source!BI47=4,H114, 0)</f>
        <v>0</v>
      </c>
    </row>
    <row r="115" spans="1:26" ht="28.5" x14ac:dyDescent="0.2">
      <c r="A115" s="39" t="str">
        <f>Source!E48</f>
        <v>10,9</v>
      </c>
      <c r="B115" s="40" t="str">
        <f>Source!F48</f>
        <v>11.3.03.14</v>
      </c>
      <c r="C115" s="40" t="str">
        <f>Source!G48</f>
        <v>Уголок внутренний для пластикового плинтуса</v>
      </c>
      <c r="D115" s="23" t="str">
        <f>Source!H48</f>
        <v>шт.</v>
      </c>
      <c r="E115" s="11">
        <f>Source!I48</f>
        <v>10</v>
      </c>
      <c r="F115" s="24">
        <f>Source!AL48+Source!AM48+Source!AO48</f>
        <v>0</v>
      </c>
      <c r="G115" s="36" t="s">
        <v>3</v>
      </c>
      <c r="H115" s="24">
        <f>ROUND(Source!AC48*Source!I48, 2)+ROUND(Source!AD48*Source!I48, 2)+ROUND(Source!AF48*Source!I48, 2)</f>
        <v>0</v>
      </c>
      <c r="I115" s="25"/>
      <c r="J115" s="25">
        <f>IF(Source!BC48&lt;&gt; 0, Source!BC48, 1)</f>
        <v>5.99</v>
      </c>
      <c r="K115" s="24">
        <f>Source!O48</f>
        <v>0</v>
      </c>
      <c r="L115" s="26"/>
      <c r="S115">
        <f>ROUND((Source!FX48/100)*((ROUND(Source!AF48*Source!I48, 2)+ROUND(Source!AE48*Source!I48, 2))), 2)</f>
        <v>0</v>
      </c>
      <c r="T115">
        <f>Source!X48</f>
        <v>0</v>
      </c>
      <c r="U115">
        <f>ROUND((Source!FY48/100)*((ROUND(Source!AF48*Source!I48, 2)+ROUND(Source!AE48*Source!I48, 2))), 2)</f>
        <v>0</v>
      </c>
      <c r="V115">
        <f>Source!Y48</f>
        <v>0</v>
      </c>
      <c r="W115">
        <f>IF(Source!BI48&lt;=1,H115, 0)</f>
        <v>0</v>
      </c>
      <c r="X115">
        <f>IF(Source!BI48=2,H115, 0)</f>
        <v>0</v>
      </c>
      <c r="Y115">
        <f>IF(Source!BI48=3,H115, 0)</f>
        <v>0</v>
      </c>
      <c r="Z115">
        <f>IF(Source!BI48=4,H115, 0)</f>
        <v>0</v>
      </c>
    </row>
    <row r="116" spans="1:26" ht="28.5" x14ac:dyDescent="0.2">
      <c r="A116" s="39" t="str">
        <f>Source!E49</f>
        <v>10,10</v>
      </c>
      <c r="B116" s="40" t="str">
        <f>Source!F49</f>
        <v>11.3.03.14</v>
      </c>
      <c r="C116" s="40" t="str">
        <f>Source!G49</f>
        <v>Соединитель для пластикового плинтуса</v>
      </c>
      <c r="D116" s="23" t="str">
        <f>Source!H49</f>
        <v>шт.</v>
      </c>
      <c r="E116" s="11">
        <f>Source!I49</f>
        <v>59.999999999999993</v>
      </c>
      <c r="F116" s="24">
        <f>Source!AL49+Source!AM49+Source!AO49</f>
        <v>0</v>
      </c>
      <c r="G116" s="36" t="s">
        <v>3</v>
      </c>
      <c r="H116" s="24">
        <f>ROUND(Source!AC49*Source!I49, 2)+ROUND(Source!AD49*Source!I49, 2)+ROUND(Source!AF49*Source!I49, 2)</f>
        <v>0</v>
      </c>
      <c r="I116" s="25"/>
      <c r="J116" s="25">
        <f>IF(Source!BC49&lt;&gt; 0, Source!BC49, 1)</f>
        <v>5.99</v>
      </c>
      <c r="K116" s="24">
        <f>Source!O49</f>
        <v>0</v>
      </c>
      <c r="L116" s="26"/>
      <c r="S116">
        <f>ROUND((Source!FX49/100)*((ROUND(Source!AF49*Source!I49, 2)+ROUND(Source!AE49*Source!I49, 2))), 2)</f>
        <v>0</v>
      </c>
      <c r="T116">
        <f>Source!X49</f>
        <v>0</v>
      </c>
      <c r="U116">
        <f>ROUND((Source!FY49/100)*((ROUND(Source!AF49*Source!I49, 2)+ROUND(Source!AE49*Source!I49, 2))), 2)</f>
        <v>0</v>
      </c>
      <c r="V116">
        <f>Source!Y49</f>
        <v>0</v>
      </c>
      <c r="W116">
        <f>IF(Source!BI49&lt;=1,H116, 0)</f>
        <v>0</v>
      </c>
      <c r="X116">
        <f>IF(Source!BI49=2,H116, 0)</f>
        <v>0</v>
      </c>
      <c r="Y116">
        <f>IF(Source!BI49=3,H116, 0)</f>
        <v>0</v>
      </c>
      <c r="Z116">
        <f>IF(Source!BI49=4,H116, 0)</f>
        <v>0</v>
      </c>
    </row>
    <row r="117" spans="1:26" ht="28.5" x14ac:dyDescent="0.2">
      <c r="A117" s="39" t="str">
        <f>Source!E50</f>
        <v>10,11</v>
      </c>
      <c r="B117" s="40" t="str">
        <f>Source!F50</f>
        <v>11.3.03.14</v>
      </c>
      <c r="C117" s="40" t="str">
        <f>Source!G50</f>
        <v>Заглушка торцевая для пластикового плинтуса левая</v>
      </c>
      <c r="D117" s="23" t="str">
        <f>Source!H50</f>
        <v>шт.</v>
      </c>
      <c r="E117" s="11">
        <f>Source!I50</f>
        <v>12</v>
      </c>
      <c r="F117" s="24">
        <f>Source!AL50+Source!AM50+Source!AO50</f>
        <v>0</v>
      </c>
      <c r="G117" s="36" t="s">
        <v>3</v>
      </c>
      <c r="H117" s="24">
        <f>ROUND(Source!AC50*Source!I50, 2)+ROUND(Source!AD50*Source!I50, 2)+ROUND(Source!AF50*Source!I50, 2)</f>
        <v>0</v>
      </c>
      <c r="I117" s="25"/>
      <c r="J117" s="25">
        <f>IF(Source!BC50&lt;&gt; 0, Source!BC50, 1)</f>
        <v>5.99</v>
      </c>
      <c r="K117" s="24">
        <f>Source!O50</f>
        <v>0</v>
      </c>
      <c r="L117" s="26"/>
      <c r="S117">
        <f>ROUND((Source!FX50/100)*((ROUND(Source!AF50*Source!I50, 2)+ROUND(Source!AE50*Source!I50, 2))), 2)</f>
        <v>0</v>
      </c>
      <c r="T117">
        <f>Source!X50</f>
        <v>0</v>
      </c>
      <c r="U117">
        <f>ROUND((Source!FY50/100)*((ROUND(Source!AF50*Source!I50, 2)+ROUND(Source!AE50*Source!I50, 2))), 2)</f>
        <v>0</v>
      </c>
      <c r="V117">
        <f>Source!Y50</f>
        <v>0</v>
      </c>
      <c r="W117">
        <f>IF(Source!BI50&lt;=1,H117, 0)</f>
        <v>0</v>
      </c>
      <c r="X117">
        <f>IF(Source!BI50=2,H117, 0)</f>
        <v>0</v>
      </c>
      <c r="Y117">
        <f>IF(Source!BI50=3,H117, 0)</f>
        <v>0</v>
      </c>
      <c r="Z117">
        <f>IF(Source!BI50=4,H117, 0)</f>
        <v>0</v>
      </c>
    </row>
    <row r="118" spans="1:26" ht="28.5" x14ac:dyDescent="0.2">
      <c r="A118" s="41" t="str">
        <f>Source!E51</f>
        <v>10,12</v>
      </c>
      <c r="B118" s="42" t="str">
        <f>Source!F51</f>
        <v>11.3.03.14</v>
      </c>
      <c r="C118" s="42" t="str">
        <f>Source!G51</f>
        <v>Заглушка торцевая для пластикового плинтуса правая</v>
      </c>
      <c r="D118" s="29" t="str">
        <f>Source!H51</f>
        <v>шт.</v>
      </c>
      <c r="E118" s="30">
        <f>Source!I51</f>
        <v>12</v>
      </c>
      <c r="F118" s="31">
        <f>Source!AL51+Source!AM51+Source!AO51</f>
        <v>0</v>
      </c>
      <c r="G118" s="37" t="s">
        <v>3</v>
      </c>
      <c r="H118" s="31">
        <f>ROUND(Source!AC51*Source!I51, 2)+ROUND(Source!AD51*Source!I51, 2)+ROUND(Source!AF51*Source!I51, 2)</f>
        <v>0</v>
      </c>
      <c r="I118" s="32"/>
      <c r="J118" s="32">
        <f>IF(Source!BC51&lt;&gt; 0, Source!BC51, 1)</f>
        <v>5.99</v>
      </c>
      <c r="K118" s="31">
        <f>Source!O51</f>
        <v>0</v>
      </c>
      <c r="L118" s="38"/>
      <c r="S118">
        <f>ROUND((Source!FX51/100)*((ROUND(Source!AF51*Source!I51, 2)+ROUND(Source!AE51*Source!I51, 2))), 2)</f>
        <v>0</v>
      </c>
      <c r="T118">
        <f>Source!X51</f>
        <v>0</v>
      </c>
      <c r="U118">
        <f>ROUND((Source!FY51/100)*((ROUND(Source!AF51*Source!I51, 2)+ROUND(Source!AE51*Source!I51, 2))), 2)</f>
        <v>0</v>
      </c>
      <c r="V118">
        <f>Source!Y51</f>
        <v>0</v>
      </c>
      <c r="W118">
        <f>IF(Source!BI51&lt;=1,H118, 0)</f>
        <v>0</v>
      </c>
      <c r="X118">
        <f>IF(Source!BI51=2,H118, 0)</f>
        <v>0</v>
      </c>
      <c r="Y118">
        <f>IF(Source!BI51=3,H118, 0)</f>
        <v>0</v>
      </c>
      <c r="Z118">
        <f>IF(Source!BI51=4,H118, 0)</f>
        <v>0</v>
      </c>
    </row>
    <row r="119" spans="1:26" ht="15" x14ac:dyDescent="0.25">
      <c r="G119" s="47">
        <f>H100+H101+H103+H104+H105+SUM(H107:H118)</f>
        <v>2381.88</v>
      </c>
      <c r="H119" s="47"/>
      <c r="J119" s="47">
        <f>K100+K101+K103+K104+K105+SUM(K107:K118)</f>
        <v>14270.95</v>
      </c>
      <c r="K119" s="47"/>
      <c r="L119" s="34">
        <f>Source!U39</f>
        <v>11.450021</v>
      </c>
      <c r="O119" s="19">
        <f>G119</f>
        <v>2381.88</v>
      </c>
      <c r="P119" s="19">
        <f>J119</f>
        <v>14270.95</v>
      </c>
      <c r="Q119" s="19">
        <f>L119</f>
        <v>11.450021</v>
      </c>
      <c r="W119">
        <f>IF(Source!BI39&lt;=1,H100+H101+H103+H104+H105, 0)</f>
        <v>403.59000000000003</v>
      </c>
      <c r="X119">
        <f>IF(Source!BI39=2,H100+H101+H103+H104+H105, 0)</f>
        <v>0</v>
      </c>
      <c r="Y119">
        <f>IF(Source!BI39=3,H100+H101+H103+H104+H105, 0)</f>
        <v>0</v>
      </c>
      <c r="Z119">
        <f>IF(Source!BI39=4,H100+H101+H103+H104+H105, 0)</f>
        <v>0</v>
      </c>
    </row>
    <row r="120" spans="1:26" ht="71.25" x14ac:dyDescent="0.2">
      <c r="A120" s="39" t="str">
        <f>Source!E52</f>
        <v>11</v>
      </c>
      <c r="B120" s="40" t="str">
        <f>Source!F52</f>
        <v>62-17-3</v>
      </c>
      <c r="C120" s="40" t="str">
        <f>Source!G52</f>
        <v>Окрашивание водоэмульсионными составами поверхностей потолков, ранее окрашенных водоэмульсионной краской, с расчисткой старой краски до 35%</v>
      </c>
      <c r="D120" s="23" t="str">
        <f>Source!H52</f>
        <v>100 м2</v>
      </c>
      <c r="E120" s="11">
        <f>Source!I52</f>
        <v>3.5377999999999998</v>
      </c>
      <c r="F120" s="24">
        <f>Source!AL52+Source!AM52+Source!AO52</f>
        <v>769.99</v>
      </c>
      <c r="G120" s="25"/>
      <c r="H120" s="24"/>
      <c r="I120" s="25" t="str">
        <f>Source!BO52</f>
        <v/>
      </c>
      <c r="J120" s="25"/>
      <c r="K120" s="24"/>
      <c r="L120" s="26"/>
      <c r="S120">
        <f>ROUND((Source!FX52/100)*((ROUND(Source!AF52*Source!I52, 2)+ROUND(Source!AE52*Source!I52, 2))), 2)</f>
        <v>892.23</v>
      </c>
      <c r="T120">
        <f>Source!X52</f>
        <v>5344.47</v>
      </c>
      <c r="U120">
        <f>ROUND((Source!FY52/100)*((ROUND(Source!AF52*Source!I52, 2)+ROUND(Source!AE52*Source!I52, 2))), 2)</f>
        <v>557.65</v>
      </c>
      <c r="V120">
        <f>Source!Y52</f>
        <v>3340.3</v>
      </c>
    </row>
    <row r="121" spans="1:26" ht="14.25" x14ac:dyDescent="0.2">
      <c r="A121" s="39"/>
      <c r="B121" s="40"/>
      <c r="C121" s="40" t="s">
        <v>654</v>
      </c>
      <c r="D121" s="23"/>
      <c r="E121" s="11"/>
      <c r="F121" s="24">
        <f>Source!AO52</f>
        <v>313.2</v>
      </c>
      <c r="G121" s="25" t="str">
        <f>Source!DG52</f>
        <v/>
      </c>
      <c r="H121" s="24">
        <f>ROUND(Source!AF52*Source!I52, 2)</f>
        <v>1108.04</v>
      </c>
      <c r="I121" s="25"/>
      <c r="J121" s="25">
        <f>IF(Source!BA52&lt;&gt; 0, Source!BA52, 1)</f>
        <v>5.99</v>
      </c>
      <c r="K121" s="24">
        <f>Source!S52</f>
        <v>6637.15</v>
      </c>
      <c r="L121" s="26"/>
      <c r="R121">
        <f>H121</f>
        <v>1108.04</v>
      </c>
    </row>
    <row r="122" spans="1:26" ht="14.25" x14ac:dyDescent="0.2">
      <c r="A122" s="39"/>
      <c r="B122" s="40"/>
      <c r="C122" s="40" t="s">
        <v>332</v>
      </c>
      <c r="D122" s="23"/>
      <c r="E122" s="11"/>
      <c r="F122" s="24">
        <f>Source!AM52</f>
        <v>7.07</v>
      </c>
      <c r="G122" s="25" t="str">
        <f>Source!DE52</f>
        <v/>
      </c>
      <c r="H122" s="24">
        <f>ROUND(Source!AD52*Source!I52, 2)</f>
        <v>25.01</v>
      </c>
      <c r="I122" s="25"/>
      <c r="J122" s="25">
        <f>IF(Source!BB52&lt;&gt; 0, Source!BB52, 1)</f>
        <v>5.99</v>
      </c>
      <c r="K122" s="24">
        <f>Source!Q52</f>
        <v>149.82</v>
      </c>
      <c r="L122" s="26"/>
    </row>
    <row r="123" spans="1:26" ht="14.25" x14ac:dyDescent="0.2">
      <c r="A123" s="39"/>
      <c r="B123" s="40"/>
      <c r="C123" s="40" t="s">
        <v>655</v>
      </c>
      <c r="D123" s="23"/>
      <c r="E123" s="11"/>
      <c r="F123" s="24">
        <f>Source!AN52</f>
        <v>2.0499999999999998</v>
      </c>
      <c r="G123" s="25" t="str">
        <f>Source!DF52</f>
        <v/>
      </c>
      <c r="H123" s="27">
        <f>ROUND(Source!AE52*Source!I52, 2)</f>
        <v>7.25</v>
      </c>
      <c r="I123" s="25"/>
      <c r="J123" s="25">
        <f>IF(Source!BS52&lt;&gt; 0, Source!BS52, 1)</f>
        <v>5.99</v>
      </c>
      <c r="K123" s="27">
        <f>Source!R52</f>
        <v>43.44</v>
      </c>
      <c r="L123" s="26"/>
      <c r="R123">
        <f>H123</f>
        <v>7.25</v>
      </c>
    </row>
    <row r="124" spans="1:26" ht="14.25" x14ac:dyDescent="0.2">
      <c r="A124" s="39"/>
      <c r="B124" s="40"/>
      <c r="C124" s="40" t="s">
        <v>661</v>
      </c>
      <c r="D124" s="23"/>
      <c r="E124" s="11"/>
      <c r="F124" s="24">
        <f>Source!AL52</f>
        <v>449.72</v>
      </c>
      <c r="G124" s="25" t="str">
        <f>Source!DD52</f>
        <v/>
      </c>
      <c r="H124" s="24">
        <f>ROUND(Source!AC52*Source!I52, 2)</f>
        <v>1591.02</v>
      </c>
      <c r="I124" s="25"/>
      <c r="J124" s="25">
        <f>IF(Source!BC52&lt;&gt; 0, Source!BC52, 1)</f>
        <v>5.99</v>
      </c>
      <c r="K124" s="24">
        <f>Source!P52</f>
        <v>9530.2099999999991</v>
      </c>
      <c r="L124" s="26"/>
    </row>
    <row r="125" spans="1:26" ht="14.25" x14ac:dyDescent="0.2">
      <c r="A125" s="39"/>
      <c r="B125" s="40"/>
      <c r="C125" s="40" t="s">
        <v>656</v>
      </c>
      <c r="D125" s="23" t="s">
        <v>657</v>
      </c>
      <c r="E125" s="11">
        <f>Source!BZ52</f>
        <v>80</v>
      </c>
      <c r="F125" s="43"/>
      <c r="G125" s="25"/>
      <c r="H125" s="24">
        <f>SUM(S120:S129)</f>
        <v>892.23</v>
      </c>
      <c r="I125" s="28"/>
      <c r="J125" s="22">
        <f>Source!AT52</f>
        <v>80</v>
      </c>
      <c r="K125" s="24">
        <f>SUM(T120:T129)</f>
        <v>5344.47</v>
      </c>
      <c r="L125" s="26"/>
    </row>
    <row r="126" spans="1:26" ht="14.25" x14ac:dyDescent="0.2">
      <c r="A126" s="39"/>
      <c r="B126" s="40"/>
      <c r="C126" s="40" t="s">
        <v>658</v>
      </c>
      <c r="D126" s="23" t="s">
        <v>657</v>
      </c>
      <c r="E126" s="11">
        <f>Source!CA52</f>
        <v>50</v>
      </c>
      <c r="F126" s="43"/>
      <c r="G126" s="25"/>
      <c r="H126" s="24">
        <f>SUM(U120:U129)</f>
        <v>557.65</v>
      </c>
      <c r="I126" s="28"/>
      <c r="J126" s="22">
        <f>Source!AU52</f>
        <v>50</v>
      </c>
      <c r="K126" s="24">
        <f>SUM(V120:V129)</f>
        <v>3340.3</v>
      </c>
      <c r="L126" s="26"/>
    </row>
    <row r="127" spans="1:26" ht="14.25" x14ac:dyDescent="0.2">
      <c r="A127" s="39"/>
      <c r="B127" s="40"/>
      <c r="C127" s="40" t="s">
        <v>659</v>
      </c>
      <c r="D127" s="23" t="s">
        <v>660</v>
      </c>
      <c r="E127" s="11">
        <f>Source!AQ52</f>
        <v>36.25</v>
      </c>
      <c r="F127" s="24"/>
      <c r="G127" s="25" t="str">
        <f>Source!DI52</f>
        <v/>
      </c>
      <c r="H127" s="24"/>
      <c r="I127" s="25"/>
      <c r="J127" s="25"/>
      <c r="K127" s="24"/>
      <c r="L127" s="35">
        <f>Source!U52</f>
        <v>128.24525</v>
      </c>
    </row>
    <row r="128" spans="1:26" ht="28.5" x14ac:dyDescent="0.2">
      <c r="A128" s="39" t="str">
        <f>Source!E53</f>
        <v>11,1</v>
      </c>
      <c r="B128" s="40" t="str">
        <f>Source!F53</f>
        <v>14.3.02.01-0224</v>
      </c>
      <c r="C128" s="40" t="str">
        <f>Source!G53</f>
        <v>Краска водоэмульсионная для внутренних работ ВАК-25</v>
      </c>
      <c r="D128" s="23" t="str">
        <f>Source!H53</f>
        <v>т</v>
      </c>
      <c r="E128" s="11">
        <f>Source!I53</f>
        <v>0.23703299999999997</v>
      </c>
      <c r="F128" s="24">
        <f>Source!AL53+Source!AM53+Source!AO53</f>
        <v>22484.66</v>
      </c>
      <c r="G128" s="36" t="s">
        <v>3</v>
      </c>
      <c r="H128" s="24">
        <f>ROUND(Source!AC53*Source!I53, 2)+ROUND(Source!AD53*Source!I53, 2)+ROUND(Source!AF53*Source!I53, 2)</f>
        <v>5329.61</v>
      </c>
      <c r="I128" s="25"/>
      <c r="J128" s="25">
        <f>IF(Source!BC53&lt;&gt; 0, Source!BC53, 1)</f>
        <v>5.99</v>
      </c>
      <c r="K128" s="24">
        <f>Source!O53</f>
        <v>31924.34</v>
      </c>
      <c r="L128" s="26"/>
      <c r="S128">
        <f>ROUND((Source!FX53/100)*((ROUND(Source!AF53*Source!I53, 2)+ROUND(Source!AE53*Source!I53, 2))), 2)</f>
        <v>0</v>
      </c>
      <c r="T128">
        <f>Source!X53</f>
        <v>0</v>
      </c>
      <c r="U128">
        <f>ROUND((Source!FY53/100)*((ROUND(Source!AF53*Source!I53, 2)+ROUND(Source!AE53*Source!I53, 2))), 2)</f>
        <v>0</v>
      </c>
      <c r="V128">
        <f>Source!Y53</f>
        <v>0</v>
      </c>
      <c r="W128">
        <f>IF(Source!BI53&lt;=1,H128, 0)</f>
        <v>5329.61</v>
      </c>
      <c r="X128">
        <f>IF(Source!BI53=2,H128, 0)</f>
        <v>0</v>
      </c>
      <c r="Y128">
        <f>IF(Source!BI53=3,H128, 0)</f>
        <v>0</v>
      </c>
      <c r="Z128">
        <f>IF(Source!BI53=4,H128, 0)</f>
        <v>0</v>
      </c>
    </row>
    <row r="129" spans="1:26" ht="14.25" x14ac:dyDescent="0.2">
      <c r="A129" s="41" t="str">
        <f>Source!E54</f>
        <v>11,2</v>
      </c>
      <c r="B129" s="42" t="str">
        <f>Source!F54</f>
        <v>14.3.02.01</v>
      </c>
      <c r="C129" s="42" t="str">
        <f>Source!G54</f>
        <v>Краска водоэмульсионная</v>
      </c>
      <c r="D129" s="29" t="str">
        <f>Source!H54</f>
        <v>т</v>
      </c>
      <c r="E129" s="30">
        <f>Source!I54</f>
        <v>0.23703299999999997</v>
      </c>
      <c r="F129" s="31">
        <f>Source!AL54+Source!AM54+Source!AO54</f>
        <v>0</v>
      </c>
      <c r="G129" s="37" t="s">
        <v>3</v>
      </c>
      <c r="H129" s="31">
        <f>ROUND(Source!AC54*Source!I54, 2)+ROUND(Source!AD54*Source!I54, 2)+ROUND(Source!AF54*Source!I54, 2)</f>
        <v>0</v>
      </c>
      <c r="I129" s="32"/>
      <c r="J129" s="32">
        <f>IF(Source!BC54&lt;&gt; 0, Source!BC54, 1)</f>
        <v>5.99</v>
      </c>
      <c r="K129" s="31">
        <f>Source!O54</f>
        <v>0</v>
      </c>
      <c r="L129" s="38"/>
      <c r="S129">
        <f>ROUND((Source!FX54/100)*((ROUND(Source!AF54*Source!I54, 2)+ROUND(Source!AE54*Source!I54, 2))), 2)</f>
        <v>0</v>
      </c>
      <c r="T129">
        <f>Source!X54</f>
        <v>0</v>
      </c>
      <c r="U129">
        <f>ROUND((Source!FY54/100)*((ROUND(Source!AF54*Source!I54, 2)+ROUND(Source!AE54*Source!I54, 2))), 2)</f>
        <v>0</v>
      </c>
      <c r="V129">
        <f>Source!Y54</f>
        <v>0</v>
      </c>
      <c r="W129">
        <f>IF(Source!BI54&lt;=1,H129, 0)</f>
        <v>0</v>
      </c>
      <c r="X129">
        <f>IF(Source!BI54=2,H129, 0)</f>
        <v>0</v>
      </c>
      <c r="Y129">
        <f>IF(Source!BI54=3,H129, 0)</f>
        <v>0</v>
      </c>
      <c r="Z129">
        <f>IF(Source!BI54=4,H129, 0)</f>
        <v>0</v>
      </c>
    </row>
    <row r="130" spans="1:26" ht="15" x14ac:dyDescent="0.25">
      <c r="G130" s="47">
        <f>H121+H122+H124+H125+H126+SUM(H128:H129)</f>
        <v>9503.56</v>
      </c>
      <c r="H130" s="47"/>
      <c r="J130" s="47">
        <f>K121+K122+K124+K125+K126+SUM(K128:K129)</f>
        <v>56926.289999999994</v>
      </c>
      <c r="K130" s="47"/>
      <c r="L130" s="34">
        <f>Source!U52</f>
        <v>128.24525</v>
      </c>
      <c r="O130" s="19">
        <f>G130</f>
        <v>9503.56</v>
      </c>
      <c r="P130" s="19">
        <f>J130</f>
        <v>56926.289999999994</v>
      </c>
      <c r="Q130" s="19">
        <f>L130</f>
        <v>128.24525</v>
      </c>
      <c r="W130">
        <f>IF(Source!BI52&lt;=1,H121+H122+H124+H125+H126, 0)</f>
        <v>4173.95</v>
      </c>
      <c r="X130">
        <f>IF(Source!BI52=2,H121+H122+H124+H125+H126, 0)</f>
        <v>0</v>
      </c>
      <c r="Y130">
        <f>IF(Source!BI52=3,H121+H122+H124+H125+H126, 0)</f>
        <v>0</v>
      </c>
      <c r="Z130">
        <f>IF(Source!BI52=4,H121+H122+H124+H125+H126, 0)</f>
        <v>0</v>
      </c>
    </row>
    <row r="131" spans="1:26" ht="71.25" x14ac:dyDescent="0.2">
      <c r="A131" s="39" t="str">
        <f>Source!E55</f>
        <v>12</v>
      </c>
      <c r="B131" s="40" t="str">
        <f>Source!F55</f>
        <v>62-16-3</v>
      </c>
      <c r="C131" s="40" t="str">
        <f>Source!G55</f>
        <v>Окрашивание водоэмульсионными составами поверхностей стен, ранее окрашенных водоэмульсионной краской с расчисткой старой краски до 35%</v>
      </c>
      <c r="D131" s="23" t="str">
        <f>Source!H55</f>
        <v>100 м2</v>
      </c>
      <c r="E131" s="11">
        <f>Source!I55</f>
        <v>1.0640000000000001</v>
      </c>
      <c r="F131" s="24">
        <f>Source!AL55+Source!AM55+Source!AO55</f>
        <v>681.71</v>
      </c>
      <c r="G131" s="25"/>
      <c r="H131" s="24"/>
      <c r="I131" s="25" t="str">
        <f>Source!BO55</f>
        <v/>
      </c>
      <c r="J131" s="25"/>
      <c r="K131" s="24"/>
      <c r="L131" s="26"/>
      <c r="S131">
        <f>ROUND((Source!FX55/100)*((ROUND(Source!AF55*Source!I55, 2)+ROUND(Source!AE55*Source!I55, 2))), 2)</f>
        <v>207.81</v>
      </c>
      <c r="T131">
        <f>Source!X55</f>
        <v>1244.8</v>
      </c>
      <c r="U131">
        <f>ROUND((Source!FY55/100)*((ROUND(Source!AF55*Source!I55, 2)+ROUND(Source!AE55*Source!I55, 2))), 2)</f>
        <v>129.88</v>
      </c>
      <c r="V131">
        <f>Source!Y55</f>
        <v>778</v>
      </c>
    </row>
    <row r="132" spans="1:26" ht="14.25" x14ac:dyDescent="0.2">
      <c r="A132" s="39"/>
      <c r="B132" s="40"/>
      <c r="C132" s="40" t="s">
        <v>654</v>
      </c>
      <c r="D132" s="23"/>
      <c r="E132" s="11"/>
      <c r="F132" s="24">
        <f>Source!AO55</f>
        <v>242.09</v>
      </c>
      <c r="G132" s="25" t="str">
        <f>Source!DG55</f>
        <v/>
      </c>
      <c r="H132" s="24">
        <f>ROUND(Source!AF55*Source!I55, 2)</f>
        <v>257.58</v>
      </c>
      <c r="I132" s="25"/>
      <c r="J132" s="25">
        <f>IF(Source!BA55&lt;&gt; 0, Source!BA55, 1)</f>
        <v>5.99</v>
      </c>
      <c r="K132" s="24">
        <f>Source!S55</f>
        <v>1542.93</v>
      </c>
      <c r="L132" s="26"/>
      <c r="R132">
        <f>H132</f>
        <v>257.58</v>
      </c>
    </row>
    <row r="133" spans="1:26" ht="14.25" x14ac:dyDescent="0.2">
      <c r="A133" s="39"/>
      <c r="B133" s="40"/>
      <c r="C133" s="40" t="s">
        <v>332</v>
      </c>
      <c r="D133" s="23"/>
      <c r="E133" s="11"/>
      <c r="F133" s="24">
        <f>Source!AM55</f>
        <v>7.07</v>
      </c>
      <c r="G133" s="25" t="str">
        <f>Source!DE55</f>
        <v/>
      </c>
      <c r="H133" s="24">
        <f>ROUND(Source!AD55*Source!I55, 2)</f>
        <v>7.52</v>
      </c>
      <c r="I133" s="25"/>
      <c r="J133" s="25">
        <f>IF(Source!BB55&lt;&gt; 0, Source!BB55, 1)</f>
        <v>5.99</v>
      </c>
      <c r="K133" s="24">
        <f>Source!Q55</f>
        <v>45.06</v>
      </c>
      <c r="L133" s="26"/>
    </row>
    <row r="134" spans="1:26" ht="14.25" x14ac:dyDescent="0.2">
      <c r="A134" s="39"/>
      <c r="B134" s="40"/>
      <c r="C134" s="40" t="s">
        <v>655</v>
      </c>
      <c r="D134" s="23"/>
      <c r="E134" s="11"/>
      <c r="F134" s="24">
        <f>Source!AN55</f>
        <v>2.0499999999999998</v>
      </c>
      <c r="G134" s="25" t="str">
        <f>Source!DF55</f>
        <v/>
      </c>
      <c r="H134" s="27">
        <f>ROUND(Source!AE55*Source!I55, 2)</f>
        <v>2.1800000000000002</v>
      </c>
      <c r="I134" s="25"/>
      <c r="J134" s="25">
        <f>IF(Source!BS55&lt;&gt; 0, Source!BS55, 1)</f>
        <v>5.99</v>
      </c>
      <c r="K134" s="27">
        <f>Source!R55</f>
        <v>13.07</v>
      </c>
      <c r="L134" s="26"/>
      <c r="R134">
        <f>H134</f>
        <v>2.1800000000000002</v>
      </c>
    </row>
    <row r="135" spans="1:26" ht="14.25" x14ac:dyDescent="0.2">
      <c r="A135" s="39"/>
      <c r="B135" s="40"/>
      <c r="C135" s="40" t="s">
        <v>661</v>
      </c>
      <c r="D135" s="23"/>
      <c r="E135" s="11"/>
      <c r="F135" s="24">
        <f>Source!AL55</f>
        <v>432.55</v>
      </c>
      <c r="G135" s="25" t="str">
        <f>Source!DD55</f>
        <v/>
      </c>
      <c r="H135" s="24">
        <f>ROUND(Source!AC55*Source!I55, 2)</f>
        <v>460.23</v>
      </c>
      <c r="I135" s="25"/>
      <c r="J135" s="25">
        <f>IF(Source!BC55&lt;&gt; 0, Source!BC55, 1)</f>
        <v>5.99</v>
      </c>
      <c r="K135" s="24">
        <f>Source!P55</f>
        <v>2756.8</v>
      </c>
      <c r="L135" s="26"/>
    </row>
    <row r="136" spans="1:26" ht="14.25" x14ac:dyDescent="0.2">
      <c r="A136" s="39"/>
      <c r="B136" s="40"/>
      <c r="C136" s="40" t="s">
        <v>656</v>
      </c>
      <c r="D136" s="23" t="s">
        <v>657</v>
      </c>
      <c r="E136" s="11">
        <f>Source!BZ55</f>
        <v>80</v>
      </c>
      <c r="F136" s="43"/>
      <c r="G136" s="25"/>
      <c r="H136" s="24">
        <f>SUM(S131:S140)</f>
        <v>207.81</v>
      </c>
      <c r="I136" s="28"/>
      <c r="J136" s="22">
        <f>Source!AT55</f>
        <v>80</v>
      </c>
      <c r="K136" s="24">
        <f>SUM(T131:T140)</f>
        <v>1244.8</v>
      </c>
      <c r="L136" s="26"/>
    </row>
    <row r="137" spans="1:26" ht="14.25" x14ac:dyDescent="0.2">
      <c r="A137" s="39"/>
      <c r="B137" s="40"/>
      <c r="C137" s="40" t="s">
        <v>658</v>
      </c>
      <c r="D137" s="23" t="s">
        <v>657</v>
      </c>
      <c r="E137" s="11">
        <f>Source!CA55</f>
        <v>50</v>
      </c>
      <c r="F137" s="43"/>
      <c r="G137" s="25"/>
      <c r="H137" s="24">
        <f>SUM(U131:U140)</f>
        <v>129.88</v>
      </c>
      <c r="I137" s="28"/>
      <c r="J137" s="22">
        <f>Source!AU55</f>
        <v>50</v>
      </c>
      <c r="K137" s="24">
        <f>SUM(V131:V140)</f>
        <v>778</v>
      </c>
      <c r="L137" s="26"/>
    </row>
    <row r="138" spans="1:26" ht="14.25" x14ac:dyDescent="0.2">
      <c r="A138" s="39"/>
      <c r="B138" s="40"/>
      <c r="C138" s="40" t="s">
        <v>659</v>
      </c>
      <c r="D138" s="23" t="s">
        <v>660</v>
      </c>
      <c r="E138" s="11">
        <f>Source!AQ55</f>
        <v>28.02</v>
      </c>
      <c r="F138" s="24"/>
      <c r="G138" s="25" t="str">
        <f>Source!DI55</f>
        <v/>
      </c>
      <c r="H138" s="24"/>
      <c r="I138" s="25"/>
      <c r="J138" s="25"/>
      <c r="K138" s="24"/>
      <c r="L138" s="35">
        <f>Source!U55</f>
        <v>29.813280000000002</v>
      </c>
    </row>
    <row r="139" spans="1:26" ht="28.5" x14ac:dyDescent="0.2">
      <c r="A139" s="39" t="str">
        <f>Source!E56</f>
        <v>12,1</v>
      </c>
      <c r="B139" s="40" t="str">
        <f>Source!F56</f>
        <v>14.3.02.01-0224</v>
      </c>
      <c r="C139" s="40" t="str">
        <f>Source!G56</f>
        <v>Краска водоэмульсионная для внутренних работ ВАК-25</v>
      </c>
      <c r="D139" s="23" t="str">
        <f>Source!H56</f>
        <v>т</v>
      </c>
      <c r="E139" s="11">
        <f>Source!I56</f>
        <v>7.1288000000000004E-2</v>
      </c>
      <c r="F139" s="24">
        <f>Source!AL56+Source!AM56+Source!AO56</f>
        <v>22484.66</v>
      </c>
      <c r="G139" s="36" t="s">
        <v>3</v>
      </c>
      <c r="H139" s="24">
        <f>ROUND(Source!AC56*Source!I56, 2)+ROUND(Source!AD56*Source!I56, 2)+ROUND(Source!AF56*Source!I56, 2)</f>
        <v>1602.89</v>
      </c>
      <c r="I139" s="25"/>
      <c r="J139" s="25">
        <f>IF(Source!BC56&lt;&gt; 0, Source!BC56, 1)</f>
        <v>5.99</v>
      </c>
      <c r="K139" s="24">
        <f>Source!O56</f>
        <v>9601.2900000000009</v>
      </c>
      <c r="L139" s="26"/>
      <c r="S139">
        <f>ROUND((Source!FX56/100)*((ROUND(Source!AF56*Source!I56, 2)+ROUND(Source!AE56*Source!I56, 2))), 2)</f>
        <v>0</v>
      </c>
      <c r="T139">
        <f>Source!X56</f>
        <v>0</v>
      </c>
      <c r="U139">
        <f>ROUND((Source!FY56/100)*((ROUND(Source!AF56*Source!I56, 2)+ROUND(Source!AE56*Source!I56, 2))), 2)</f>
        <v>0</v>
      </c>
      <c r="V139">
        <f>Source!Y56</f>
        <v>0</v>
      </c>
      <c r="W139">
        <f>IF(Source!BI56&lt;=1,H139, 0)</f>
        <v>1602.89</v>
      </c>
      <c r="X139">
        <f>IF(Source!BI56=2,H139, 0)</f>
        <v>0</v>
      </c>
      <c r="Y139">
        <f>IF(Source!BI56=3,H139, 0)</f>
        <v>0</v>
      </c>
      <c r="Z139">
        <f>IF(Source!BI56=4,H139, 0)</f>
        <v>0</v>
      </c>
    </row>
    <row r="140" spans="1:26" ht="14.25" x14ac:dyDescent="0.2">
      <c r="A140" s="41" t="str">
        <f>Source!E57</f>
        <v>12,2</v>
      </c>
      <c r="B140" s="42" t="str">
        <f>Source!F57</f>
        <v>14.3.02.01</v>
      </c>
      <c r="C140" s="42" t="str">
        <f>Source!G57</f>
        <v>Краска водоэмульсионная</v>
      </c>
      <c r="D140" s="29" t="str">
        <f>Source!H57</f>
        <v>т</v>
      </c>
      <c r="E140" s="30">
        <f>Source!I57</f>
        <v>7.1288000000000004E-2</v>
      </c>
      <c r="F140" s="31">
        <f>Source!AL57+Source!AM57+Source!AO57</f>
        <v>0</v>
      </c>
      <c r="G140" s="37" t="s">
        <v>3</v>
      </c>
      <c r="H140" s="31">
        <f>ROUND(Source!AC57*Source!I57, 2)+ROUND(Source!AD57*Source!I57, 2)+ROUND(Source!AF57*Source!I57, 2)</f>
        <v>0</v>
      </c>
      <c r="I140" s="32"/>
      <c r="J140" s="32">
        <f>IF(Source!BC57&lt;&gt; 0, Source!BC57, 1)</f>
        <v>5.99</v>
      </c>
      <c r="K140" s="31">
        <f>Source!O57</f>
        <v>0</v>
      </c>
      <c r="L140" s="38"/>
      <c r="S140">
        <f>ROUND((Source!FX57/100)*((ROUND(Source!AF57*Source!I57, 2)+ROUND(Source!AE57*Source!I57, 2))), 2)</f>
        <v>0</v>
      </c>
      <c r="T140">
        <f>Source!X57</f>
        <v>0</v>
      </c>
      <c r="U140">
        <f>ROUND((Source!FY57/100)*((ROUND(Source!AF57*Source!I57, 2)+ROUND(Source!AE57*Source!I57, 2))), 2)</f>
        <v>0</v>
      </c>
      <c r="V140">
        <f>Source!Y57</f>
        <v>0</v>
      </c>
      <c r="W140">
        <f>IF(Source!BI57&lt;=1,H140, 0)</f>
        <v>0</v>
      </c>
      <c r="X140">
        <f>IF(Source!BI57=2,H140, 0)</f>
        <v>0</v>
      </c>
      <c r="Y140">
        <f>IF(Source!BI57=3,H140, 0)</f>
        <v>0</v>
      </c>
      <c r="Z140">
        <f>IF(Source!BI57=4,H140, 0)</f>
        <v>0</v>
      </c>
    </row>
    <row r="141" spans="1:26" ht="15" x14ac:dyDescent="0.25">
      <c r="G141" s="47">
        <f>H132+H133+H135+H136+H137+SUM(H139:H140)</f>
        <v>2665.91</v>
      </c>
      <c r="H141" s="47"/>
      <c r="J141" s="47">
        <f>K132+K133+K135+K136+K137+SUM(K139:K140)</f>
        <v>15968.880000000001</v>
      </c>
      <c r="K141" s="47"/>
      <c r="L141" s="34">
        <f>Source!U55</f>
        <v>29.813280000000002</v>
      </c>
      <c r="O141" s="19">
        <f>G141</f>
        <v>2665.91</v>
      </c>
      <c r="P141" s="19">
        <f>J141</f>
        <v>15968.880000000001</v>
      </c>
      <c r="Q141" s="19">
        <f>L141</f>
        <v>29.813280000000002</v>
      </c>
      <c r="W141">
        <f>IF(Source!BI55&lt;=1,H132+H133+H135+H136+H137, 0)</f>
        <v>1063.02</v>
      </c>
      <c r="X141">
        <f>IF(Source!BI55=2,H132+H133+H135+H136+H137, 0)</f>
        <v>0</v>
      </c>
      <c r="Y141">
        <f>IF(Source!BI55=3,H132+H133+H135+H136+H137, 0)</f>
        <v>0</v>
      </c>
      <c r="Z141">
        <f>IF(Source!BI55=4,H132+H133+H135+H136+H137, 0)</f>
        <v>0</v>
      </c>
    </row>
    <row r="142" spans="1:26" ht="57" x14ac:dyDescent="0.2">
      <c r="A142" s="39" t="str">
        <f>Source!E58</f>
        <v>13</v>
      </c>
      <c r="B142" s="40" t="str">
        <f>Source!F58</f>
        <v>62-16-5</v>
      </c>
      <c r="C142" s="40" t="str">
        <f>Source!G58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142" s="23" t="str">
        <f>Source!H58</f>
        <v>100 м2</v>
      </c>
      <c r="E142" s="11">
        <f>Source!I58</f>
        <v>2.9258000000000002</v>
      </c>
      <c r="F142" s="24">
        <f>Source!AL58+Source!AM58+Source!AO58</f>
        <v>796.1</v>
      </c>
      <c r="G142" s="25"/>
      <c r="H142" s="24"/>
      <c r="I142" s="25" t="str">
        <f>Source!BO58</f>
        <v/>
      </c>
      <c r="J142" s="25"/>
      <c r="K142" s="24"/>
      <c r="L142" s="26"/>
      <c r="S142">
        <f>ROUND((Source!FX58/100)*((ROUND(Source!AF58*Source!I58, 2)+ROUND(Source!AE58*Source!I58, 2))), 2)</f>
        <v>690.16</v>
      </c>
      <c r="T142">
        <f>Source!X58</f>
        <v>4134.0600000000004</v>
      </c>
      <c r="U142">
        <f>ROUND((Source!FY58/100)*((ROUND(Source!AF58*Source!I58, 2)+ROUND(Source!AE58*Source!I58, 2))), 2)</f>
        <v>431.35</v>
      </c>
      <c r="V142">
        <f>Source!Y58</f>
        <v>2583.79</v>
      </c>
    </row>
    <row r="143" spans="1:26" ht="14.25" x14ac:dyDescent="0.2">
      <c r="A143" s="39"/>
      <c r="B143" s="40"/>
      <c r="C143" s="40" t="s">
        <v>654</v>
      </c>
      <c r="D143" s="23"/>
      <c r="E143" s="11"/>
      <c r="F143" s="24">
        <f>Source!AO58</f>
        <v>292.81</v>
      </c>
      <c r="G143" s="25" t="str">
        <f>Source!DG58</f>
        <v/>
      </c>
      <c r="H143" s="24">
        <f>ROUND(Source!AF58*Source!I58, 2)</f>
        <v>856.7</v>
      </c>
      <c r="I143" s="25"/>
      <c r="J143" s="25">
        <f>IF(Source!BA58&lt;&gt; 0, Source!BA58, 1)</f>
        <v>5.99</v>
      </c>
      <c r="K143" s="24">
        <f>Source!S58</f>
        <v>5131.6499999999996</v>
      </c>
      <c r="L143" s="26"/>
      <c r="R143">
        <f>H143</f>
        <v>856.7</v>
      </c>
    </row>
    <row r="144" spans="1:26" ht="14.25" x14ac:dyDescent="0.2">
      <c r="A144" s="39"/>
      <c r="B144" s="40"/>
      <c r="C144" s="40" t="s">
        <v>332</v>
      </c>
      <c r="D144" s="23"/>
      <c r="E144" s="11"/>
      <c r="F144" s="24">
        <f>Source!AM58</f>
        <v>7.07</v>
      </c>
      <c r="G144" s="25" t="str">
        <f>Source!DE58</f>
        <v/>
      </c>
      <c r="H144" s="24">
        <f>ROUND(Source!AD58*Source!I58, 2)</f>
        <v>20.69</v>
      </c>
      <c r="I144" s="25"/>
      <c r="J144" s="25">
        <f>IF(Source!BB58&lt;&gt; 0, Source!BB58, 1)</f>
        <v>5.99</v>
      </c>
      <c r="K144" s="24">
        <f>Source!Q58</f>
        <v>123.91</v>
      </c>
      <c r="L144" s="26"/>
    </row>
    <row r="145" spans="1:26" ht="14.25" x14ac:dyDescent="0.2">
      <c r="A145" s="39"/>
      <c r="B145" s="40"/>
      <c r="C145" s="40" t="s">
        <v>655</v>
      </c>
      <c r="D145" s="23"/>
      <c r="E145" s="11"/>
      <c r="F145" s="24">
        <f>Source!AN58</f>
        <v>2.0499999999999998</v>
      </c>
      <c r="G145" s="25" t="str">
        <f>Source!DF58</f>
        <v/>
      </c>
      <c r="H145" s="27">
        <f>ROUND(Source!AE58*Source!I58, 2)</f>
        <v>6</v>
      </c>
      <c r="I145" s="25"/>
      <c r="J145" s="25">
        <f>IF(Source!BS58&lt;&gt; 0, Source!BS58, 1)</f>
        <v>5.99</v>
      </c>
      <c r="K145" s="27">
        <f>Source!R58</f>
        <v>35.93</v>
      </c>
      <c r="L145" s="26"/>
      <c r="R145">
        <f>H145</f>
        <v>6</v>
      </c>
    </row>
    <row r="146" spans="1:26" ht="14.25" x14ac:dyDescent="0.2">
      <c r="A146" s="39"/>
      <c r="B146" s="40"/>
      <c r="C146" s="40" t="s">
        <v>661</v>
      </c>
      <c r="D146" s="23"/>
      <c r="E146" s="11"/>
      <c r="F146" s="24">
        <f>Source!AL58</f>
        <v>496.22</v>
      </c>
      <c r="G146" s="25" t="str">
        <f>Source!DD58</f>
        <v/>
      </c>
      <c r="H146" s="24">
        <f>ROUND(Source!AC58*Source!I58, 2)</f>
        <v>1451.84</v>
      </c>
      <c r="I146" s="25"/>
      <c r="J146" s="25">
        <f>IF(Source!BC58&lt;&gt; 0, Source!BC58, 1)</f>
        <v>5.99</v>
      </c>
      <c r="K146" s="24">
        <f>Source!P58</f>
        <v>8696.52</v>
      </c>
      <c r="L146" s="26"/>
    </row>
    <row r="147" spans="1:26" ht="14.25" x14ac:dyDescent="0.2">
      <c r="A147" s="39"/>
      <c r="B147" s="40"/>
      <c r="C147" s="40" t="s">
        <v>656</v>
      </c>
      <c r="D147" s="23" t="s">
        <v>657</v>
      </c>
      <c r="E147" s="11">
        <f>Source!BZ58</f>
        <v>80</v>
      </c>
      <c r="F147" s="43"/>
      <c r="G147" s="25"/>
      <c r="H147" s="24">
        <f>SUM(S142:S151)</f>
        <v>690.16</v>
      </c>
      <c r="I147" s="28"/>
      <c r="J147" s="22">
        <f>Source!AT58</f>
        <v>80</v>
      </c>
      <c r="K147" s="24">
        <f>SUM(T142:T151)</f>
        <v>4134.0600000000004</v>
      </c>
      <c r="L147" s="26"/>
    </row>
    <row r="148" spans="1:26" ht="14.25" x14ac:dyDescent="0.2">
      <c r="A148" s="39"/>
      <c r="B148" s="40"/>
      <c r="C148" s="40" t="s">
        <v>658</v>
      </c>
      <c r="D148" s="23" t="s">
        <v>657</v>
      </c>
      <c r="E148" s="11">
        <f>Source!CA58</f>
        <v>50</v>
      </c>
      <c r="F148" s="43"/>
      <c r="G148" s="25"/>
      <c r="H148" s="24">
        <f>SUM(U142:U151)</f>
        <v>431.35</v>
      </c>
      <c r="I148" s="28"/>
      <c r="J148" s="22">
        <f>Source!AU58</f>
        <v>50</v>
      </c>
      <c r="K148" s="24">
        <f>SUM(V142:V151)</f>
        <v>2583.79</v>
      </c>
      <c r="L148" s="26"/>
    </row>
    <row r="149" spans="1:26" ht="14.25" x14ac:dyDescent="0.2">
      <c r="A149" s="39"/>
      <c r="B149" s="40"/>
      <c r="C149" s="40" t="s">
        <v>659</v>
      </c>
      <c r="D149" s="23" t="s">
        <v>660</v>
      </c>
      <c r="E149" s="11">
        <f>Source!AQ58</f>
        <v>33.89</v>
      </c>
      <c r="F149" s="24"/>
      <c r="G149" s="25" t="str">
        <f>Source!DI58</f>
        <v/>
      </c>
      <c r="H149" s="24"/>
      <c r="I149" s="25"/>
      <c r="J149" s="25"/>
      <c r="K149" s="24"/>
      <c r="L149" s="35">
        <f>Source!U58</f>
        <v>99.155362000000011</v>
      </c>
    </row>
    <row r="150" spans="1:26" ht="28.5" x14ac:dyDescent="0.2">
      <c r="A150" s="39" t="str">
        <f>Source!E59</f>
        <v>13,1</v>
      </c>
      <c r="B150" s="40" t="str">
        <f>Source!F59</f>
        <v>14.3.02.01-0224</v>
      </c>
      <c r="C150" s="40" t="str">
        <f>Source!G59</f>
        <v>Краска водоэмульсионная для внутренних работ ВАК-25</v>
      </c>
      <c r="D150" s="23" t="str">
        <f>Source!H59</f>
        <v>т</v>
      </c>
      <c r="E150" s="11">
        <f>Source!I59</f>
        <v>0.207732</v>
      </c>
      <c r="F150" s="24">
        <f>Source!AL59+Source!AM59+Source!AO59</f>
        <v>22484.66</v>
      </c>
      <c r="G150" s="36" t="s">
        <v>3</v>
      </c>
      <c r="H150" s="24">
        <f>ROUND(Source!AC59*Source!I59, 2)+ROUND(Source!AD59*Source!I59, 2)+ROUND(Source!AF59*Source!I59, 2)</f>
        <v>4670.78</v>
      </c>
      <c r="I150" s="25"/>
      <c r="J150" s="25">
        <f>IF(Source!BC59&lt;&gt; 0, Source!BC59, 1)</f>
        <v>5.99</v>
      </c>
      <c r="K150" s="24">
        <f>Source!O59</f>
        <v>27977.99</v>
      </c>
      <c r="L150" s="26"/>
      <c r="S150">
        <f>ROUND((Source!FX59/100)*((ROUND(Source!AF59*Source!I59, 2)+ROUND(Source!AE59*Source!I59, 2))), 2)</f>
        <v>0</v>
      </c>
      <c r="T150">
        <f>Source!X59</f>
        <v>0</v>
      </c>
      <c r="U150">
        <f>ROUND((Source!FY59/100)*((ROUND(Source!AF59*Source!I59, 2)+ROUND(Source!AE59*Source!I59, 2))), 2)</f>
        <v>0</v>
      </c>
      <c r="V150">
        <f>Source!Y59</f>
        <v>0</v>
      </c>
      <c r="W150">
        <f>IF(Source!BI59&lt;=1,H150, 0)</f>
        <v>4670.78</v>
      </c>
      <c r="X150">
        <f>IF(Source!BI59=2,H150, 0)</f>
        <v>0</v>
      </c>
      <c r="Y150">
        <f>IF(Source!BI59=3,H150, 0)</f>
        <v>0</v>
      </c>
      <c r="Z150">
        <f>IF(Source!BI59=4,H150, 0)</f>
        <v>0</v>
      </c>
    </row>
    <row r="151" spans="1:26" ht="14.25" x14ac:dyDescent="0.2">
      <c r="A151" s="41" t="str">
        <f>Source!E60</f>
        <v>13,2</v>
      </c>
      <c r="B151" s="42" t="str">
        <f>Source!F60</f>
        <v>14.3.02.01</v>
      </c>
      <c r="C151" s="42" t="str">
        <f>Source!G60</f>
        <v>Краска водоэмульсионная</v>
      </c>
      <c r="D151" s="29" t="str">
        <f>Source!H60</f>
        <v>т</v>
      </c>
      <c r="E151" s="30">
        <f>Source!I60</f>
        <v>0.207732</v>
      </c>
      <c r="F151" s="31">
        <f>Source!AL60+Source!AM60+Source!AO60</f>
        <v>0</v>
      </c>
      <c r="G151" s="37" t="s">
        <v>3</v>
      </c>
      <c r="H151" s="31">
        <f>ROUND(Source!AC60*Source!I60, 2)+ROUND(Source!AD60*Source!I60, 2)+ROUND(Source!AF60*Source!I60, 2)</f>
        <v>0</v>
      </c>
      <c r="I151" s="32"/>
      <c r="J151" s="32">
        <f>IF(Source!BC60&lt;&gt; 0, Source!BC60, 1)</f>
        <v>5.99</v>
      </c>
      <c r="K151" s="31">
        <f>Source!O60</f>
        <v>0</v>
      </c>
      <c r="L151" s="38"/>
      <c r="S151">
        <f>ROUND((Source!FX60/100)*((ROUND(Source!AF60*Source!I60, 2)+ROUND(Source!AE60*Source!I60, 2))), 2)</f>
        <v>0</v>
      </c>
      <c r="T151">
        <f>Source!X60</f>
        <v>0</v>
      </c>
      <c r="U151">
        <f>ROUND((Source!FY60/100)*((ROUND(Source!AF60*Source!I60, 2)+ROUND(Source!AE60*Source!I60, 2))), 2)</f>
        <v>0</v>
      </c>
      <c r="V151">
        <f>Source!Y60</f>
        <v>0</v>
      </c>
      <c r="W151">
        <f>IF(Source!BI60&lt;=1,H151, 0)</f>
        <v>0</v>
      </c>
      <c r="X151">
        <f>IF(Source!BI60=2,H151, 0)</f>
        <v>0</v>
      </c>
      <c r="Y151">
        <f>IF(Source!BI60=3,H151, 0)</f>
        <v>0</v>
      </c>
      <c r="Z151">
        <f>IF(Source!BI60=4,H151, 0)</f>
        <v>0</v>
      </c>
    </row>
    <row r="152" spans="1:26" ht="15" x14ac:dyDescent="0.25">
      <c r="G152" s="47">
        <f>H143+H144+H146+H147+H148+SUM(H150:H151)</f>
        <v>8121.5199999999995</v>
      </c>
      <c r="H152" s="47"/>
      <c r="J152" s="47">
        <f>K143+K144+K146+K147+K148+SUM(K150:K151)</f>
        <v>48647.92</v>
      </c>
      <c r="K152" s="47"/>
      <c r="L152" s="34">
        <f>Source!U58</f>
        <v>99.155362000000011</v>
      </c>
      <c r="O152" s="19">
        <f>G152</f>
        <v>8121.5199999999995</v>
      </c>
      <c r="P152" s="19">
        <f>J152</f>
        <v>48647.92</v>
      </c>
      <c r="Q152" s="19">
        <f>L152</f>
        <v>99.155362000000011</v>
      </c>
      <c r="W152">
        <f>IF(Source!BI58&lt;=1,H143+H144+H146+H147+H148, 0)</f>
        <v>3450.74</v>
      </c>
      <c r="X152">
        <f>IF(Source!BI58=2,H143+H144+H146+H147+H148, 0)</f>
        <v>0</v>
      </c>
      <c r="Y152">
        <f>IF(Source!BI58=3,H143+H144+H146+H147+H148, 0)</f>
        <v>0</v>
      </c>
      <c r="Z152">
        <f>IF(Source!BI58=4,H143+H144+H146+H147+H148, 0)</f>
        <v>0</v>
      </c>
    </row>
    <row r="153" spans="1:26" ht="42.75" x14ac:dyDescent="0.2">
      <c r="A153" s="39" t="str">
        <f>Source!E61</f>
        <v>14</v>
      </c>
      <c r="B153" s="40" t="str">
        <f>Source!F61</f>
        <v>62-9-6</v>
      </c>
      <c r="C153" s="40" t="str">
        <f>Source!G61</f>
        <v>Улучшенная масляная окраска ранее окрашенных окон за два раза с расчисткой старой краски более 35%</v>
      </c>
      <c r="D153" s="23" t="str">
        <f>Source!H61</f>
        <v>100 м2</v>
      </c>
      <c r="E153" s="11">
        <f>Source!I61</f>
        <v>2.0859999999999999</v>
      </c>
      <c r="F153" s="24">
        <f>Source!AL61+Source!AM61+Source!AO61</f>
        <v>1639.6200000000001</v>
      </c>
      <c r="G153" s="25"/>
      <c r="H153" s="24"/>
      <c r="I153" s="25" t="str">
        <f>Source!BO61</f>
        <v/>
      </c>
      <c r="J153" s="25"/>
      <c r="K153" s="24"/>
      <c r="L153" s="26"/>
      <c r="S153">
        <f>ROUND((Source!FX61/100)*((ROUND(Source!AF61*Source!I61, 2)+ROUND(Source!AE61*Source!I61, 2))), 2)</f>
        <v>2032.1</v>
      </c>
      <c r="T153">
        <f>Source!X61</f>
        <v>12172.27</v>
      </c>
      <c r="U153">
        <f>ROUND((Source!FY61/100)*((ROUND(Source!AF61*Source!I61, 2)+ROUND(Source!AE61*Source!I61, 2))), 2)</f>
        <v>1270.07</v>
      </c>
      <c r="V153">
        <f>Source!Y61</f>
        <v>7607.67</v>
      </c>
    </row>
    <row r="154" spans="1:26" ht="14.25" x14ac:dyDescent="0.2">
      <c r="A154" s="39"/>
      <c r="B154" s="40"/>
      <c r="C154" s="40" t="s">
        <v>654</v>
      </c>
      <c r="D154" s="23"/>
      <c r="E154" s="11"/>
      <c r="F154" s="24">
        <f>Source!AO61</f>
        <v>1215.6500000000001</v>
      </c>
      <c r="G154" s="25" t="str">
        <f>Source!DG61</f>
        <v/>
      </c>
      <c r="H154" s="24">
        <f>ROUND(Source!AF61*Source!I61, 2)</f>
        <v>2535.85</v>
      </c>
      <c r="I154" s="25"/>
      <c r="J154" s="25">
        <f>IF(Source!BA61&lt;&gt; 0, Source!BA61, 1)</f>
        <v>5.99</v>
      </c>
      <c r="K154" s="24">
        <f>Source!S61</f>
        <v>15189.72</v>
      </c>
      <c r="L154" s="26"/>
      <c r="R154">
        <f>H154</f>
        <v>2535.85</v>
      </c>
    </row>
    <row r="155" spans="1:26" ht="14.25" x14ac:dyDescent="0.2">
      <c r="A155" s="39"/>
      <c r="B155" s="40"/>
      <c r="C155" s="40" t="s">
        <v>332</v>
      </c>
      <c r="D155" s="23"/>
      <c r="E155" s="11"/>
      <c r="F155" s="24">
        <f>Source!AM61</f>
        <v>7.07</v>
      </c>
      <c r="G155" s="25" t="str">
        <f>Source!DE61</f>
        <v/>
      </c>
      <c r="H155" s="24">
        <f>ROUND(Source!AD61*Source!I61, 2)</f>
        <v>14.75</v>
      </c>
      <c r="I155" s="25"/>
      <c r="J155" s="25">
        <f>IF(Source!BB61&lt;&gt; 0, Source!BB61, 1)</f>
        <v>5.99</v>
      </c>
      <c r="K155" s="24">
        <f>Source!Q61</f>
        <v>88.34</v>
      </c>
      <c r="L155" s="26"/>
    </row>
    <row r="156" spans="1:26" ht="14.25" x14ac:dyDescent="0.2">
      <c r="A156" s="39"/>
      <c r="B156" s="40"/>
      <c r="C156" s="40" t="s">
        <v>655</v>
      </c>
      <c r="D156" s="23"/>
      <c r="E156" s="11"/>
      <c r="F156" s="24">
        <f>Source!AN61</f>
        <v>2.0499999999999998</v>
      </c>
      <c r="G156" s="25" t="str">
        <f>Source!DF61</f>
        <v/>
      </c>
      <c r="H156" s="27">
        <f>ROUND(Source!AE61*Source!I61, 2)</f>
        <v>4.28</v>
      </c>
      <c r="I156" s="25"/>
      <c r="J156" s="25">
        <f>IF(Source!BS61&lt;&gt; 0, Source!BS61, 1)</f>
        <v>5.99</v>
      </c>
      <c r="K156" s="27">
        <f>Source!R61</f>
        <v>25.62</v>
      </c>
      <c r="L156" s="26"/>
      <c r="R156">
        <f>H156</f>
        <v>4.28</v>
      </c>
    </row>
    <row r="157" spans="1:26" ht="14.25" x14ac:dyDescent="0.2">
      <c r="A157" s="39"/>
      <c r="B157" s="40"/>
      <c r="C157" s="40" t="s">
        <v>661</v>
      </c>
      <c r="D157" s="23"/>
      <c r="E157" s="11"/>
      <c r="F157" s="24">
        <f>Source!AL61</f>
        <v>416.9</v>
      </c>
      <c r="G157" s="25" t="str">
        <f>Source!DD61</f>
        <v/>
      </c>
      <c r="H157" s="24">
        <f>ROUND(Source!AC61*Source!I61, 2)</f>
        <v>869.65</v>
      </c>
      <c r="I157" s="25"/>
      <c r="J157" s="25">
        <f>IF(Source!BC61&lt;&gt; 0, Source!BC61, 1)</f>
        <v>5.99</v>
      </c>
      <c r="K157" s="24">
        <f>Source!P61</f>
        <v>5209.22</v>
      </c>
      <c r="L157" s="26"/>
    </row>
    <row r="158" spans="1:26" ht="14.25" x14ac:dyDescent="0.2">
      <c r="A158" s="39"/>
      <c r="B158" s="40"/>
      <c r="C158" s="40" t="s">
        <v>656</v>
      </c>
      <c r="D158" s="23" t="s">
        <v>657</v>
      </c>
      <c r="E158" s="11">
        <f>Source!BZ61</f>
        <v>80</v>
      </c>
      <c r="F158" s="43"/>
      <c r="G158" s="25"/>
      <c r="H158" s="24">
        <f>SUM(S153:S162)</f>
        <v>2032.1</v>
      </c>
      <c r="I158" s="28"/>
      <c r="J158" s="22">
        <f>Source!AT61</f>
        <v>80</v>
      </c>
      <c r="K158" s="24">
        <f>SUM(T153:T162)</f>
        <v>12172.27</v>
      </c>
      <c r="L158" s="26"/>
    </row>
    <row r="159" spans="1:26" ht="14.25" x14ac:dyDescent="0.2">
      <c r="A159" s="39"/>
      <c r="B159" s="40"/>
      <c r="C159" s="40" t="s">
        <v>658</v>
      </c>
      <c r="D159" s="23" t="s">
        <v>657</v>
      </c>
      <c r="E159" s="11">
        <f>Source!CA61</f>
        <v>50</v>
      </c>
      <c r="F159" s="43"/>
      <c r="G159" s="25"/>
      <c r="H159" s="24">
        <f>SUM(U153:U162)</f>
        <v>1270.07</v>
      </c>
      <c r="I159" s="28"/>
      <c r="J159" s="22">
        <f>Source!AU61</f>
        <v>50</v>
      </c>
      <c r="K159" s="24">
        <f>SUM(V153:V162)</f>
        <v>7607.67</v>
      </c>
      <c r="L159" s="26"/>
    </row>
    <row r="160" spans="1:26" ht="14.25" x14ac:dyDescent="0.2">
      <c r="A160" s="39"/>
      <c r="B160" s="40"/>
      <c r="C160" s="40" t="s">
        <v>659</v>
      </c>
      <c r="D160" s="23" t="s">
        <v>660</v>
      </c>
      <c r="E160" s="11">
        <f>Source!AQ61</f>
        <v>140.69999999999999</v>
      </c>
      <c r="F160" s="24"/>
      <c r="G160" s="25" t="str">
        <f>Source!DI61</f>
        <v/>
      </c>
      <c r="H160" s="24"/>
      <c r="I160" s="25"/>
      <c r="J160" s="25"/>
      <c r="K160" s="24"/>
      <c r="L160" s="35">
        <f>Source!U61</f>
        <v>293.50019999999995</v>
      </c>
    </row>
    <row r="161" spans="1:26" ht="28.5" x14ac:dyDescent="0.2">
      <c r="A161" s="39" t="str">
        <f>Source!E62</f>
        <v>14,1</v>
      </c>
      <c r="B161" s="40" t="str">
        <f>Source!F62</f>
        <v>14.4.02.04-0223</v>
      </c>
      <c r="C161" s="40" t="str">
        <f>Source!G62</f>
        <v>Краски масляные и алкидные, готовые к применению белила цинковые МА-22</v>
      </c>
      <c r="D161" s="23" t="str">
        <f>Source!H62</f>
        <v>т</v>
      </c>
      <c r="E161" s="11">
        <f>Source!I62</f>
        <v>4.8187000000000001E-2</v>
      </c>
      <c r="F161" s="24">
        <f>Source!AL62+Source!AM62+Source!AO62</f>
        <v>22533</v>
      </c>
      <c r="G161" s="36" t="s">
        <v>3</v>
      </c>
      <c r="H161" s="24">
        <f>ROUND(Source!AC62*Source!I62, 2)+ROUND(Source!AD62*Source!I62, 2)+ROUND(Source!AF62*Source!I62, 2)</f>
        <v>1085.8</v>
      </c>
      <c r="I161" s="25"/>
      <c r="J161" s="25">
        <f>IF(Source!BC62&lt;&gt; 0, Source!BC62, 1)</f>
        <v>5.99</v>
      </c>
      <c r="K161" s="24">
        <f>Source!O62</f>
        <v>6503.93</v>
      </c>
      <c r="L161" s="26"/>
      <c r="S161">
        <f>ROUND((Source!FX62/100)*((ROUND(Source!AF62*Source!I62, 2)+ROUND(Source!AE62*Source!I62, 2))), 2)</f>
        <v>0</v>
      </c>
      <c r="T161">
        <f>Source!X62</f>
        <v>0</v>
      </c>
      <c r="U161">
        <f>ROUND((Source!FY62/100)*((ROUND(Source!AF62*Source!I62, 2)+ROUND(Source!AE62*Source!I62, 2))), 2)</f>
        <v>0</v>
      </c>
      <c r="V161">
        <f>Source!Y62</f>
        <v>0</v>
      </c>
      <c r="W161">
        <f>IF(Source!BI62&lt;=1,H161, 0)</f>
        <v>1085.8</v>
      </c>
      <c r="X161">
        <f>IF(Source!BI62=2,H161, 0)</f>
        <v>0</v>
      </c>
      <c r="Y161">
        <f>IF(Source!BI62=3,H161, 0)</f>
        <v>0</v>
      </c>
      <c r="Z161">
        <f>IF(Source!BI62=4,H161, 0)</f>
        <v>0</v>
      </c>
    </row>
    <row r="162" spans="1:26" ht="28.5" x14ac:dyDescent="0.2">
      <c r="A162" s="41" t="str">
        <f>Source!E63</f>
        <v>14,2</v>
      </c>
      <c r="B162" s="42" t="str">
        <f>Source!F63</f>
        <v>14.4.02.04</v>
      </c>
      <c r="C162" s="42" t="str">
        <f>Source!G63</f>
        <v>Краски для внутренних работ масляные готовые к применению</v>
      </c>
      <c r="D162" s="29" t="str">
        <f>Source!H63</f>
        <v>т</v>
      </c>
      <c r="E162" s="30">
        <f>Source!I63</f>
        <v>4.8187000000000001E-2</v>
      </c>
      <c r="F162" s="31">
        <f>Source!AL63+Source!AM63+Source!AO63</f>
        <v>0</v>
      </c>
      <c r="G162" s="37" t="s">
        <v>3</v>
      </c>
      <c r="H162" s="31">
        <f>ROUND(Source!AC63*Source!I63, 2)+ROUND(Source!AD63*Source!I63, 2)+ROUND(Source!AF63*Source!I63, 2)</f>
        <v>0</v>
      </c>
      <c r="I162" s="32"/>
      <c r="J162" s="32">
        <f>IF(Source!BC63&lt;&gt; 0, Source!BC63, 1)</f>
        <v>5.99</v>
      </c>
      <c r="K162" s="31">
        <f>Source!O63</f>
        <v>0</v>
      </c>
      <c r="L162" s="38"/>
      <c r="S162">
        <f>ROUND((Source!FX63/100)*((ROUND(Source!AF63*Source!I63, 2)+ROUND(Source!AE63*Source!I63, 2))), 2)</f>
        <v>0</v>
      </c>
      <c r="T162">
        <f>Source!X63</f>
        <v>0</v>
      </c>
      <c r="U162">
        <f>ROUND((Source!FY63/100)*((ROUND(Source!AF63*Source!I63, 2)+ROUND(Source!AE63*Source!I63, 2))), 2)</f>
        <v>0</v>
      </c>
      <c r="V162">
        <f>Source!Y63</f>
        <v>0</v>
      </c>
      <c r="W162">
        <f>IF(Source!BI63&lt;=1,H162, 0)</f>
        <v>0</v>
      </c>
      <c r="X162">
        <f>IF(Source!BI63=2,H162, 0)</f>
        <v>0</v>
      </c>
      <c r="Y162">
        <f>IF(Source!BI63=3,H162, 0)</f>
        <v>0</v>
      </c>
      <c r="Z162">
        <f>IF(Source!BI63=4,H162, 0)</f>
        <v>0</v>
      </c>
    </row>
    <row r="163" spans="1:26" ht="15" x14ac:dyDescent="0.25">
      <c r="G163" s="47">
        <f>H154+H155+H157+H158+H159+SUM(H161:H162)</f>
        <v>7808.22</v>
      </c>
      <c r="H163" s="47"/>
      <c r="J163" s="47">
        <f>K154+K155+K157+K158+K159+SUM(K161:K162)</f>
        <v>46771.15</v>
      </c>
      <c r="K163" s="47"/>
      <c r="L163" s="34">
        <f>Source!U61</f>
        <v>293.50019999999995</v>
      </c>
      <c r="O163" s="19">
        <f>G163</f>
        <v>7808.22</v>
      </c>
      <c r="P163" s="19">
        <f>J163</f>
        <v>46771.15</v>
      </c>
      <c r="Q163" s="19">
        <f>L163</f>
        <v>293.50019999999995</v>
      </c>
      <c r="W163">
        <f>IF(Source!BI61&lt;=1,H154+H155+H157+H158+H159, 0)</f>
        <v>6722.42</v>
      </c>
      <c r="X163">
        <f>IF(Source!BI61=2,H154+H155+H157+H158+H159, 0)</f>
        <v>0</v>
      </c>
      <c r="Y163">
        <f>IF(Source!BI61=3,H154+H155+H157+H158+H159, 0)</f>
        <v>0</v>
      </c>
      <c r="Z163">
        <f>IF(Source!BI61=4,H154+H155+H157+H158+H159, 0)</f>
        <v>0</v>
      </c>
    </row>
    <row r="164" spans="1:26" ht="42.75" x14ac:dyDescent="0.2">
      <c r="A164" s="39" t="str">
        <f>Source!E64</f>
        <v>15</v>
      </c>
      <c r="B164" s="40" t="str">
        <f>Source!F64</f>
        <v>62-10-6</v>
      </c>
      <c r="C164" s="40" t="str">
        <f>Source!G64</f>
        <v>Улучшенная масляная окраска ранее окрашенных дверей за два раза с расчисткой старой краски более 35%</v>
      </c>
      <c r="D164" s="23" t="str">
        <f>Source!H64</f>
        <v>100 м2</v>
      </c>
      <c r="E164" s="11">
        <f>Source!I64</f>
        <v>0.1552</v>
      </c>
      <c r="F164" s="24">
        <f>Source!AL64+Source!AM64+Source!AO64</f>
        <v>1282.03</v>
      </c>
      <c r="G164" s="25"/>
      <c r="H164" s="24"/>
      <c r="I164" s="25" t="str">
        <f>Source!BO64</f>
        <v/>
      </c>
      <c r="J164" s="25"/>
      <c r="K164" s="24"/>
      <c r="L164" s="26"/>
      <c r="S164">
        <f>ROUND((Source!FX64/100)*((ROUND(Source!AF64*Source!I64, 2)+ROUND(Source!AE64*Source!I64, 2))), 2)</f>
        <v>102.98</v>
      </c>
      <c r="T164">
        <f>Source!X64</f>
        <v>616.86</v>
      </c>
      <c r="U164">
        <f>ROUND((Source!FY64/100)*((ROUND(Source!AF64*Source!I64, 2)+ROUND(Source!AE64*Source!I64, 2))), 2)</f>
        <v>64.37</v>
      </c>
      <c r="V164">
        <f>Source!Y64</f>
        <v>385.54</v>
      </c>
    </row>
    <row r="165" spans="1:26" ht="14.25" x14ac:dyDescent="0.2">
      <c r="A165" s="39"/>
      <c r="B165" s="40"/>
      <c r="C165" s="40" t="s">
        <v>654</v>
      </c>
      <c r="D165" s="23"/>
      <c r="E165" s="11"/>
      <c r="F165" s="24">
        <f>Source!AO64</f>
        <v>827.37</v>
      </c>
      <c r="G165" s="25" t="str">
        <f>Source!DG64</f>
        <v/>
      </c>
      <c r="H165" s="24">
        <f>ROUND(Source!AF64*Source!I64, 2)</f>
        <v>128.41</v>
      </c>
      <c r="I165" s="25"/>
      <c r="J165" s="25">
        <f>IF(Source!BA64&lt;&gt; 0, Source!BA64, 1)</f>
        <v>5.99</v>
      </c>
      <c r="K165" s="24">
        <f>Source!S64</f>
        <v>769.16</v>
      </c>
      <c r="L165" s="26"/>
      <c r="R165">
        <f>H165</f>
        <v>128.41</v>
      </c>
    </row>
    <row r="166" spans="1:26" ht="14.25" x14ac:dyDescent="0.2">
      <c r="A166" s="39"/>
      <c r="B166" s="40"/>
      <c r="C166" s="40" t="s">
        <v>332</v>
      </c>
      <c r="D166" s="23"/>
      <c r="E166" s="11"/>
      <c r="F166" s="24">
        <f>Source!AM64</f>
        <v>7.07</v>
      </c>
      <c r="G166" s="25" t="str">
        <f>Source!DE64</f>
        <v/>
      </c>
      <c r="H166" s="24">
        <f>ROUND(Source!AD64*Source!I64, 2)</f>
        <v>1.1000000000000001</v>
      </c>
      <c r="I166" s="25"/>
      <c r="J166" s="25">
        <f>IF(Source!BB64&lt;&gt; 0, Source!BB64, 1)</f>
        <v>5.99</v>
      </c>
      <c r="K166" s="24">
        <f>Source!Q64</f>
        <v>6.57</v>
      </c>
      <c r="L166" s="26"/>
    </row>
    <row r="167" spans="1:26" ht="14.25" x14ac:dyDescent="0.2">
      <c r="A167" s="39"/>
      <c r="B167" s="40"/>
      <c r="C167" s="40" t="s">
        <v>655</v>
      </c>
      <c r="D167" s="23"/>
      <c r="E167" s="11"/>
      <c r="F167" s="24">
        <f>Source!AN64</f>
        <v>2.0499999999999998</v>
      </c>
      <c r="G167" s="25" t="str">
        <f>Source!DF64</f>
        <v/>
      </c>
      <c r="H167" s="27">
        <f>ROUND(Source!AE64*Source!I64, 2)</f>
        <v>0.32</v>
      </c>
      <c r="I167" s="25"/>
      <c r="J167" s="25">
        <f>IF(Source!BS64&lt;&gt; 0, Source!BS64, 1)</f>
        <v>5.99</v>
      </c>
      <c r="K167" s="27">
        <f>Source!R64</f>
        <v>1.91</v>
      </c>
      <c r="L167" s="26"/>
      <c r="R167">
        <f>H167</f>
        <v>0.32</v>
      </c>
    </row>
    <row r="168" spans="1:26" ht="14.25" x14ac:dyDescent="0.2">
      <c r="A168" s="39"/>
      <c r="B168" s="40"/>
      <c r="C168" s="40" t="s">
        <v>661</v>
      </c>
      <c r="D168" s="23"/>
      <c r="E168" s="11"/>
      <c r="F168" s="24">
        <f>Source!AL64</f>
        <v>447.59</v>
      </c>
      <c r="G168" s="25" t="str">
        <f>Source!DD64</f>
        <v/>
      </c>
      <c r="H168" s="24">
        <f>ROUND(Source!AC64*Source!I64, 2)</f>
        <v>69.47</v>
      </c>
      <c r="I168" s="25"/>
      <c r="J168" s="25">
        <f>IF(Source!BC64&lt;&gt; 0, Source!BC64, 1)</f>
        <v>5.99</v>
      </c>
      <c r="K168" s="24">
        <f>Source!P64</f>
        <v>416.1</v>
      </c>
      <c r="L168" s="26"/>
    </row>
    <row r="169" spans="1:26" ht="14.25" x14ac:dyDescent="0.2">
      <c r="A169" s="39"/>
      <c r="B169" s="40"/>
      <c r="C169" s="40" t="s">
        <v>656</v>
      </c>
      <c r="D169" s="23" t="s">
        <v>657</v>
      </c>
      <c r="E169" s="11">
        <f>Source!BZ64</f>
        <v>80</v>
      </c>
      <c r="F169" s="43"/>
      <c r="G169" s="25"/>
      <c r="H169" s="24">
        <f>SUM(S164:S173)</f>
        <v>102.98</v>
      </c>
      <c r="I169" s="28"/>
      <c r="J169" s="22">
        <f>Source!AT64</f>
        <v>80</v>
      </c>
      <c r="K169" s="24">
        <f>SUM(T164:T173)</f>
        <v>616.86</v>
      </c>
      <c r="L169" s="26"/>
    </row>
    <row r="170" spans="1:26" ht="14.25" x14ac:dyDescent="0.2">
      <c r="A170" s="39"/>
      <c r="B170" s="40"/>
      <c r="C170" s="40" t="s">
        <v>658</v>
      </c>
      <c r="D170" s="23" t="s">
        <v>657</v>
      </c>
      <c r="E170" s="11">
        <f>Source!CA64</f>
        <v>50</v>
      </c>
      <c r="F170" s="43"/>
      <c r="G170" s="25"/>
      <c r="H170" s="24">
        <f>SUM(U164:U173)</f>
        <v>64.37</v>
      </c>
      <c r="I170" s="28"/>
      <c r="J170" s="22">
        <f>Source!AU64</f>
        <v>50</v>
      </c>
      <c r="K170" s="24">
        <f>SUM(V164:V173)</f>
        <v>385.54</v>
      </c>
      <c r="L170" s="26"/>
    </row>
    <row r="171" spans="1:26" ht="14.25" x14ac:dyDescent="0.2">
      <c r="A171" s="39"/>
      <c r="B171" s="40"/>
      <c r="C171" s="40" t="s">
        <v>659</v>
      </c>
      <c r="D171" s="23" t="s">
        <v>660</v>
      </c>
      <c r="E171" s="11">
        <f>Source!AQ64</f>
        <v>95.76</v>
      </c>
      <c r="F171" s="24"/>
      <c r="G171" s="25" t="str">
        <f>Source!DI64</f>
        <v/>
      </c>
      <c r="H171" s="24"/>
      <c r="I171" s="25"/>
      <c r="J171" s="25"/>
      <c r="K171" s="24"/>
      <c r="L171" s="35">
        <f>Source!U64</f>
        <v>14.861952</v>
      </c>
    </row>
    <row r="172" spans="1:26" ht="28.5" x14ac:dyDescent="0.2">
      <c r="A172" s="39" t="str">
        <f>Source!E65</f>
        <v>15,1</v>
      </c>
      <c r="B172" s="40" t="str">
        <f>Source!F65</f>
        <v>14.4.02.04-0223</v>
      </c>
      <c r="C172" s="40" t="str">
        <f>Source!G65</f>
        <v>Краски масляные и алкидные, готовые к применению белила цинковые МА-22</v>
      </c>
      <c r="D172" s="23" t="str">
        <f>Source!H65</f>
        <v>т</v>
      </c>
      <c r="E172" s="11">
        <f>Source!I65</f>
        <v>3.5079999999999994E-3</v>
      </c>
      <c r="F172" s="24">
        <f>Source!AL65+Source!AM65+Source!AO65</f>
        <v>22533</v>
      </c>
      <c r="G172" s="36" t="s">
        <v>3</v>
      </c>
      <c r="H172" s="24">
        <f>ROUND(Source!AC65*Source!I65, 2)+ROUND(Source!AD65*Source!I65, 2)+ROUND(Source!AF65*Source!I65, 2)</f>
        <v>79.05</v>
      </c>
      <c r="I172" s="25"/>
      <c r="J172" s="25">
        <f>IF(Source!BC65&lt;&gt; 0, Source!BC65, 1)</f>
        <v>5.99</v>
      </c>
      <c r="K172" s="24">
        <f>Source!O65</f>
        <v>473.48</v>
      </c>
      <c r="L172" s="26"/>
      <c r="S172">
        <f>ROUND((Source!FX65/100)*((ROUND(Source!AF65*Source!I65, 2)+ROUND(Source!AE65*Source!I65, 2))), 2)</f>
        <v>0</v>
      </c>
      <c r="T172">
        <f>Source!X65</f>
        <v>0</v>
      </c>
      <c r="U172">
        <f>ROUND((Source!FY65/100)*((ROUND(Source!AF65*Source!I65, 2)+ROUND(Source!AE65*Source!I65, 2))), 2)</f>
        <v>0</v>
      </c>
      <c r="V172">
        <f>Source!Y65</f>
        <v>0</v>
      </c>
      <c r="W172">
        <f>IF(Source!BI65&lt;=1,H172, 0)</f>
        <v>79.05</v>
      </c>
      <c r="X172">
        <f>IF(Source!BI65=2,H172, 0)</f>
        <v>0</v>
      </c>
      <c r="Y172">
        <f>IF(Source!BI65=3,H172, 0)</f>
        <v>0</v>
      </c>
      <c r="Z172">
        <f>IF(Source!BI65=4,H172, 0)</f>
        <v>0</v>
      </c>
    </row>
    <row r="173" spans="1:26" ht="28.5" x14ac:dyDescent="0.2">
      <c r="A173" s="41" t="str">
        <f>Source!E66</f>
        <v>15,2</v>
      </c>
      <c r="B173" s="42" t="str">
        <f>Source!F66</f>
        <v>14.4.02.04</v>
      </c>
      <c r="C173" s="42" t="str">
        <f>Source!G66</f>
        <v>Краски для внутренних работ масляные готовые к применению</v>
      </c>
      <c r="D173" s="29" t="str">
        <f>Source!H66</f>
        <v>т</v>
      </c>
      <c r="E173" s="30">
        <f>Source!I66</f>
        <v>3.5079999999999994E-3</v>
      </c>
      <c r="F173" s="31">
        <f>Source!AL66+Source!AM66+Source!AO66</f>
        <v>0</v>
      </c>
      <c r="G173" s="37" t="s">
        <v>3</v>
      </c>
      <c r="H173" s="31">
        <f>ROUND(Source!AC66*Source!I66, 2)+ROUND(Source!AD66*Source!I66, 2)+ROUND(Source!AF66*Source!I66, 2)</f>
        <v>0</v>
      </c>
      <c r="I173" s="32"/>
      <c r="J173" s="32">
        <f>IF(Source!BC66&lt;&gt; 0, Source!BC66, 1)</f>
        <v>5.99</v>
      </c>
      <c r="K173" s="31">
        <f>Source!O66</f>
        <v>0</v>
      </c>
      <c r="L173" s="38"/>
      <c r="S173">
        <f>ROUND((Source!FX66/100)*((ROUND(Source!AF66*Source!I66, 2)+ROUND(Source!AE66*Source!I66, 2))), 2)</f>
        <v>0</v>
      </c>
      <c r="T173">
        <f>Source!X66</f>
        <v>0</v>
      </c>
      <c r="U173">
        <f>ROUND((Source!FY66/100)*((ROUND(Source!AF66*Source!I66, 2)+ROUND(Source!AE66*Source!I66, 2))), 2)</f>
        <v>0</v>
      </c>
      <c r="V173">
        <f>Source!Y66</f>
        <v>0</v>
      </c>
      <c r="W173">
        <f>IF(Source!BI66&lt;=1,H173, 0)</f>
        <v>0</v>
      </c>
      <c r="X173">
        <f>IF(Source!BI66=2,H173, 0)</f>
        <v>0</v>
      </c>
      <c r="Y173">
        <f>IF(Source!BI66=3,H173, 0)</f>
        <v>0</v>
      </c>
      <c r="Z173">
        <f>IF(Source!BI66=4,H173, 0)</f>
        <v>0</v>
      </c>
    </row>
    <row r="174" spans="1:26" ht="15" x14ac:dyDescent="0.25">
      <c r="G174" s="47">
        <f>H165+H166+H168+H169+H170+SUM(H172:H173)</f>
        <v>445.38</v>
      </c>
      <c r="H174" s="47"/>
      <c r="J174" s="47">
        <f>K165+K166+K168+K169+K170+SUM(K172:K173)</f>
        <v>2667.71</v>
      </c>
      <c r="K174" s="47"/>
      <c r="L174" s="34">
        <f>Source!U64</f>
        <v>14.861952</v>
      </c>
      <c r="O174" s="19">
        <f>G174</f>
        <v>445.38</v>
      </c>
      <c r="P174" s="19">
        <f>J174</f>
        <v>2667.71</v>
      </c>
      <c r="Q174" s="19">
        <f>L174</f>
        <v>14.861952</v>
      </c>
      <c r="W174">
        <f>IF(Source!BI64&lt;=1,H165+H166+H168+H169+H170, 0)</f>
        <v>366.33</v>
      </c>
      <c r="X174">
        <f>IF(Source!BI64=2,H165+H166+H168+H169+H170, 0)</f>
        <v>0</v>
      </c>
      <c r="Y174">
        <f>IF(Source!BI64=3,H165+H166+H168+H169+H170, 0)</f>
        <v>0</v>
      </c>
      <c r="Z174">
        <f>IF(Source!BI64=4,H165+H166+H168+H169+H170, 0)</f>
        <v>0</v>
      </c>
    </row>
    <row r="175" spans="1:26" ht="28.5" x14ac:dyDescent="0.2">
      <c r="A175" s="39" t="str">
        <f>Source!E67</f>
        <v>16</v>
      </c>
      <c r="B175" s="40" t="str">
        <f>Source!F67</f>
        <v>09-04-012-01</v>
      </c>
      <c r="C175" s="40" t="str">
        <f>Source!G67</f>
        <v>Установка металлических дверных блоков в готовые проемы</v>
      </c>
      <c r="D175" s="23" t="str">
        <f>Source!H67</f>
        <v>м2</v>
      </c>
      <c r="E175" s="11">
        <f>Source!I67</f>
        <v>6.21</v>
      </c>
      <c r="F175" s="24">
        <f>Source!AL67+Source!AM67+Source!AO67</f>
        <v>63.94</v>
      </c>
      <c r="G175" s="25"/>
      <c r="H175" s="24"/>
      <c r="I175" s="25" t="str">
        <f>Source!BO67</f>
        <v/>
      </c>
      <c r="J175" s="25"/>
      <c r="K175" s="24"/>
      <c r="L175" s="26"/>
      <c r="S175">
        <f>ROUND((Source!FX67/100)*((ROUND(Source!AF67*Source!I67, 2)+ROUND(Source!AE67*Source!I67, 2))), 2)</f>
        <v>150.1</v>
      </c>
      <c r="T175">
        <f>Source!X67</f>
        <v>899.09</v>
      </c>
      <c r="U175">
        <f>ROUND((Source!FY67/100)*((ROUND(Source!AF67*Source!I67, 2)+ROUND(Source!AE67*Source!I67, 2))), 2)</f>
        <v>133.88999999999999</v>
      </c>
      <c r="V175">
        <f>Source!Y67</f>
        <v>799.19</v>
      </c>
    </row>
    <row r="176" spans="1:26" ht="14.25" x14ac:dyDescent="0.2">
      <c r="A176" s="39"/>
      <c r="B176" s="40"/>
      <c r="C176" s="40" t="s">
        <v>654</v>
      </c>
      <c r="D176" s="23"/>
      <c r="E176" s="11"/>
      <c r="F176" s="24">
        <f>Source!AO67</f>
        <v>23.81</v>
      </c>
      <c r="G176" s="25" t="str">
        <f>Source!DG67</f>
        <v>)*1,15</v>
      </c>
      <c r="H176" s="24">
        <f>ROUND(Source!AF67*Source!I67, 2)</f>
        <v>170.03</v>
      </c>
      <c r="I176" s="25"/>
      <c r="J176" s="25">
        <f>IF(Source!BA67&lt;&gt; 0, Source!BA67, 1)</f>
        <v>5.99</v>
      </c>
      <c r="K176" s="24">
        <f>Source!S67</f>
        <v>1018.48</v>
      </c>
      <c r="L176" s="26"/>
      <c r="R176">
        <f>H176</f>
        <v>170.03</v>
      </c>
    </row>
    <row r="177" spans="1:26" ht="14.25" x14ac:dyDescent="0.2">
      <c r="A177" s="39"/>
      <c r="B177" s="40"/>
      <c r="C177" s="40" t="s">
        <v>332</v>
      </c>
      <c r="D177" s="23"/>
      <c r="E177" s="11"/>
      <c r="F177" s="24">
        <f>Source!AM67</f>
        <v>14.41</v>
      </c>
      <c r="G177" s="25" t="str">
        <f>Source!DE67</f>
        <v>)*1,25</v>
      </c>
      <c r="H177" s="24">
        <f>ROUND(Source!AD67*Source!I67, 2)</f>
        <v>111.84</v>
      </c>
      <c r="I177" s="25"/>
      <c r="J177" s="25">
        <f>IF(Source!BB67&lt;&gt; 0, Source!BB67, 1)</f>
        <v>5.99</v>
      </c>
      <c r="K177" s="24">
        <f>Source!Q67</f>
        <v>669.93</v>
      </c>
      <c r="L177" s="26"/>
    </row>
    <row r="178" spans="1:26" ht="14.25" x14ac:dyDescent="0.2">
      <c r="A178" s="39"/>
      <c r="B178" s="40"/>
      <c r="C178" s="40" t="s">
        <v>655</v>
      </c>
      <c r="D178" s="23"/>
      <c r="E178" s="11"/>
      <c r="F178" s="24">
        <f>Source!AN67</f>
        <v>1.97</v>
      </c>
      <c r="G178" s="25" t="str">
        <f>Source!DF67</f>
        <v>)*1,25</v>
      </c>
      <c r="H178" s="27">
        <f>ROUND(Source!AE67*Source!I67, 2)</f>
        <v>15.28</v>
      </c>
      <c r="I178" s="25"/>
      <c r="J178" s="25">
        <f>IF(Source!BS67&lt;&gt; 0, Source!BS67, 1)</f>
        <v>5.99</v>
      </c>
      <c r="K178" s="27">
        <f>Source!R67</f>
        <v>91.51</v>
      </c>
      <c r="L178" s="26"/>
      <c r="R178">
        <f>H178</f>
        <v>15.28</v>
      </c>
    </row>
    <row r="179" spans="1:26" ht="14.25" x14ac:dyDescent="0.2">
      <c r="A179" s="39"/>
      <c r="B179" s="40"/>
      <c r="C179" s="40" t="s">
        <v>661</v>
      </c>
      <c r="D179" s="23"/>
      <c r="E179" s="11"/>
      <c r="F179" s="24">
        <f>Source!AL67</f>
        <v>25.72</v>
      </c>
      <c r="G179" s="25" t="str">
        <f>Source!DD67</f>
        <v/>
      </c>
      <c r="H179" s="24">
        <f>ROUND(Source!AC67*Source!I67, 2)</f>
        <v>159.72</v>
      </c>
      <c r="I179" s="25"/>
      <c r="J179" s="25">
        <f>IF(Source!BC67&lt;&gt; 0, Source!BC67, 1)</f>
        <v>5.99</v>
      </c>
      <c r="K179" s="24">
        <f>Source!P67</f>
        <v>956.73</v>
      </c>
      <c r="L179" s="26"/>
    </row>
    <row r="180" spans="1:26" ht="14.25" x14ac:dyDescent="0.2">
      <c r="A180" s="39"/>
      <c r="B180" s="40"/>
      <c r="C180" s="40" t="s">
        <v>656</v>
      </c>
      <c r="D180" s="23" t="s">
        <v>657</v>
      </c>
      <c r="E180" s="11">
        <f>Source!BZ67</f>
        <v>90</v>
      </c>
      <c r="F180" s="48" t="str">
        <f>CONCATENATE(" )", Source!DL67, Source!FT67, "=", Source!FX67)</f>
        <v xml:space="preserve"> )*0,9=81</v>
      </c>
      <c r="G180" s="49"/>
      <c r="H180" s="24">
        <f>SUM(S175:S183)</f>
        <v>150.1</v>
      </c>
      <c r="I180" s="28"/>
      <c r="J180" s="22">
        <f>Source!AT67</f>
        <v>81</v>
      </c>
      <c r="K180" s="24">
        <f>SUM(T175:T183)</f>
        <v>899.09</v>
      </c>
      <c r="L180" s="26"/>
    </row>
    <row r="181" spans="1:26" ht="14.25" x14ac:dyDescent="0.2">
      <c r="A181" s="39"/>
      <c r="B181" s="40"/>
      <c r="C181" s="40" t="s">
        <v>658</v>
      </c>
      <c r="D181" s="23" t="s">
        <v>657</v>
      </c>
      <c r="E181" s="11">
        <f>Source!CA67</f>
        <v>85</v>
      </c>
      <c r="F181" s="48" t="str">
        <f>CONCATENATE(" )", Source!DM67, Source!FU67, "=", Source!FY67)</f>
        <v xml:space="preserve"> )*0,85=72,25</v>
      </c>
      <c r="G181" s="49"/>
      <c r="H181" s="24">
        <f>SUM(U175:U183)</f>
        <v>133.88999999999999</v>
      </c>
      <c r="I181" s="28"/>
      <c r="J181" s="22">
        <f>Source!AU67</f>
        <v>72</v>
      </c>
      <c r="K181" s="24">
        <f>SUM(V175:V183)</f>
        <v>799.19</v>
      </c>
      <c r="L181" s="26"/>
    </row>
    <row r="182" spans="1:26" ht="14.25" x14ac:dyDescent="0.2">
      <c r="A182" s="39"/>
      <c r="B182" s="40"/>
      <c r="C182" s="40" t="s">
        <v>659</v>
      </c>
      <c r="D182" s="23" t="s">
        <v>660</v>
      </c>
      <c r="E182" s="11">
        <f>Source!AQ67</f>
        <v>2.4</v>
      </c>
      <c r="F182" s="24"/>
      <c r="G182" s="25" t="str">
        <f>Source!DI67</f>
        <v>)*1,15</v>
      </c>
      <c r="H182" s="24"/>
      <c r="I182" s="25"/>
      <c r="J182" s="25"/>
      <c r="K182" s="24"/>
      <c r="L182" s="35">
        <f>Source!U67</f>
        <v>17.139599999999998</v>
      </c>
    </row>
    <row r="183" spans="1:26" ht="57" x14ac:dyDescent="0.2">
      <c r="A183" s="41" t="str">
        <f>Source!E68</f>
        <v>16,1</v>
      </c>
      <c r="B183" s="42" t="str">
        <f>Source!F68</f>
        <v>07.1.01.01-0019</v>
      </c>
      <c r="C183" s="42" t="str">
        <f>Source!G68</f>
        <v>Дверь противопожарная металлическая однопольная ДПМ-01/60, размером 900х2300 мм,900х2000мм</v>
      </c>
      <c r="D183" s="29" t="str">
        <f>Source!H68</f>
        <v>шт.</v>
      </c>
      <c r="E183" s="30">
        <f>Source!I68</f>
        <v>3</v>
      </c>
      <c r="F183" s="31">
        <f>Source!AL68+Source!AM68+Source!AO68</f>
        <v>2679.27</v>
      </c>
      <c r="G183" s="37" t="s">
        <v>3</v>
      </c>
      <c r="H183" s="31">
        <f>ROUND(Source!AC68*Source!I68, 2)+ROUND(Source!AD68*Source!I68, 2)+ROUND(Source!AF68*Source!I68, 2)</f>
        <v>8037.81</v>
      </c>
      <c r="I183" s="32"/>
      <c r="J183" s="32">
        <f>IF(Source!BC68&lt;&gt; 0, Source!BC68, 1)</f>
        <v>5.99</v>
      </c>
      <c r="K183" s="31">
        <f>Source!O68</f>
        <v>48146.48</v>
      </c>
      <c r="L183" s="38"/>
      <c r="S183">
        <f>ROUND((Source!FX68/100)*((ROUND(Source!AF68*Source!I68, 2)+ROUND(Source!AE68*Source!I68, 2))), 2)</f>
        <v>0</v>
      </c>
      <c r="T183">
        <f>Source!X68</f>
        <v>0</v>
      </c>
      <c r="U183">
        <f>ROUND((Source!FY68/100)*((ROUND(Source!AF68*Source!I68, 2)+ROUND(Source!AE68*Source!I68, 2))), 2)</f>
        <v>0</v>
      </c>
      <c r="V183">
        <f>Source!Y68</f>
        <v>0</v>
      </c>
      <c r="W183">
        <f>IF(Source!BI68&lt;=1,H183, 0)</f>
        <v>8037.81</v>
      </c>
      <c r="X183">
        <f>IF(Source!BI68=2,H183, 0)</f>
        <v>0</v>
      </c>
      <c r="Y183">
        <f>IF(Source!BI68=3,H183, 0)</f>
        <v>0</v>
      </c>
      <c r="Z183">
        <f>IF(Source!BI68=4,H183, 0)</f>
        <v>0</v>
      </c>
    </row>
    <row r="184" spans="1:26" ht="15" x14ac:dyDescent="0.25">
      <c r="G184" s="47">
        <f>H176+H177+H179+H180+H181+SUM(H183:H183)</f>
        <v>8763.3900000000012</v>
      </c>
      <c r="H184" s="47"/>
      <c r="J184" s="47">
        <f>K176+K177+K179+K180+K181+SUM(K183:K183)</f>
        <v>52489.9</v>
      </c>
      <c r="K184" s="47"/>
      <c r="L184" s="34">
        <f>Source!U67</f>
        <v>17.139599999999998</v>
      </c>
      <c r="O184" s="19">
        <f>G184</f>
        <v>8763.3900000000012</v>
      </c>
      <c r="P184" s="19">
        <f>J184</f>
        <v>52489.9</v>
      </c>
      <c r="Q184" s="19">
        <f>L184</f>
        <v>17.139599999999998</v>
      </c>
      <c r="W184">
        <f>IF(Source!BI67&lt;=1,H176+H177+H179+H180+H181, 0)</f>
        <v>725.58</v>
      </c>
      <c r="X184">
        <f>IF(Source!BI67=2,H176+H177+H179+H180+H181, 0)</f>
        <v>0</v>
      </c>
      <c r="Y184">
        <f>IF(Source!BI67=3,H176+H177+H179+H180+H181, 0)</f>
        <v>0</v>
      </c>
      <c r="Z184">
        <f>IF(Source!BI67=4,H176+H177+H179+H180+H181, 0)</f>
        <v>0</v>
      </c>
    </row>
    <row r="185" spans="1:26" ht="57" x14ac:dyDescent="0.2">
      <c r="A185" s="39" t="str">
        <f>Source!E69</f>
        <v>17</v>
      </c>
      <c r="B185" s="40" t="str">
        <f>Source!F69</f>
        <v>10-01-039-01</v>
      </c>
      <c r="C185" s="40" t="str">
        <f>Source!G69</f>
        <v>Установка блоков в наружных и внутренних дверных проемах в каменных стенах, площадь проема до 3 м2</v>
      </c>
      <c r="D185" s="23" t="str">
        <f>Source!H69</f>
        <v>100 м2</v>
      </c>
      <c r="E185" s="11">
        <f>Source!I69</f>
        <v>8.6499999999999994E-2</v>
      </c>
      <c r="F185" s="24">
        <f>Source!AL69+Source!AM69+Source!AO69</f>
        <v>3493.69</v>
      </c>
      <c r="G185" s="25"/>
      <c r="H185" s="24"/>
      <c r="I185" s="25" t="str">
        <f>Source!BO69</f>
        <v/>
      </c>
      <c r="J185" s="25"/>
      <c r="K185" s="24"/>
      <c r="L185" s="26"/>
      <c r="S185">
        <f>ROUND((Source!FX69/100)*((ROUND(Source!AF69*Source!I69, 2)+ROUND(Source!AE69*Source!I69, 2))), 2)</f>
        <v>104.5</v>
      </c>
      <c r="T185">
        <f>Source!X69</f>
        <v>624.77</v>
      </c>
      <c r="U185">
        <f>ROUND((Source!FY69/100)*((ROUND(Source!AF69*Source!I69, 2)+ROUND(Source!AE69*Source!I69, 2))), 2)</f>
        <v>52.69</v>
      </c>
      <c r="V185">
        <f>Source!Y69</f>
        <v>318.27999999999997</v>
      </c>
    </row>
    <row r="186" spans="1:26" ht="14.25" x14ac:dyDescent="0.2">
      <c r="A186" s="39"/>
      <c r="B186" s="40"/>
      <c r="C186" s="40" t="s">
        <v>654</v>
      </c>
      <c r="D186" s="23"/>
      <c r="E186" s="11"/>
      <c r="F186" s="24">
        <f>Source!AO69</f>
        <v>821.89</v>
      </c>
      <c r="G186" s="25" t="str">
        <f>Source!DG69</f>
        <v>)*1,15</v>
      </c>
      <c r="H186" s="24">
        <f>ROUND(Source!AF69*Source!I69, 2)</f>
        <v>81.760000000000005</v>
      </c>
      <c r="I186" s="25"/>
      <c r="J186" s="25">
        <f>IF(Source!BA69&lt;&gt; 0, Source!BA69, 1)</f>
        <v>5.99</v>
      </c>
      <c r="K186" s="24">
        <f>Source!S69</f>
        <v>489.73</v>
      </c>
      <c r="L186" s="26"/>
      <c r="R186">
        <f>H186</f>
        <v>81.760000000000005</v>
      </c>
    </row>
    <row r="187" spans="1:26" ht="14.25" x14ac:dyDescent="0.2">
      <c r="A187" s="39"/>
      <c r="B187" s="40"/>
      <c r="C187" s="40" t="s">
        <v>332</v>
      </c>
      <c r="D187" s="23"/>
      <c r="E187" s="11"/>
      <c r="F187" s="24">
        <f>Source!AM69</f>
        <v>967.98</v>
      </c>
      <c r="G187" s="25" t="str">
        <f>Source!DE69</f>
        <v>)*1,25</v>
      </c>
      <c r="H187" s="24">
        <f>ROUND(Source!AD69*Source!I69, 2)</f>
        <v>104.66</v>
      </c>
      <c r="I187" s="25"/>
      <c r="J187" s="25">
        <f>IF(Source!BB69&lt;&gt; 0, Source!BB69, 1)</f>
        <v>5.99</v>
      </c>
      <c r="K187" s="24">
        <f>Source!Q69</f>
        <v>626.92999999999995</v>
      </c>
      <c r="L187" s="26"/>
    </row>
    <row r="188" spans="1:26" ht="14.25" x14ac:dyDescent="0.2">
      <c r="A188" s="39"/>
      <c r="B188" s="40"/>
      <c r="C188" s="40" t="s">
        <v>655</v>
      </c>
      <c r="D188" s="23"/>
      <c r="E188" s="11"/>
      <c r="F188" s="24">
        <f>Source!AN69</f>
        <v>153.9</v>
      </c>
      <c r="G188" s="25" t="str">
        <f>Source!DF69</f>
        <v>)*1,25</v>
      </c>
      <c r="H188" s="27">
        <f>ROUND(Source!AE69*Source!I69, 2)</f>
        <v>16.64</v>
      </c>
      <c r="I188" s="25"/>
      <c r="J188" s="25">
        <f>IF(Source!BS69&lt;&gt; 0, Source!BS69, 1)</f>
        <v>5.99</v>
      </c>
      <c r="K188" s="27">
        <f>Source!R69</f>
        <v>99.68</v>
      </c>
      <c r="L188" s="26"/>
      <c r="R188">
        <f>H188</f>
        <v>16.64</v>
      </c>
    </row>
    <row r="189" spans="1:26" ht="14.25" x14ac:dyDescent="0.2">
      <c r="A189" s="39"/>
      <c r="B189" s="40"/>
      <c r="C189" s="40" t="s">
        <v>661</v>
      </c>
      <c r="D189" s="23"/>
      <c r="E189" s="11"/>
      <c r="F189" s="24">
        <f>Source!AL69</f>
        <v>1703.82</v>
      </c>
      <c r="G189" s="25" t="str">
        <f>Source!DD69</f>
        <v/>
      </c>
      <c r="H189" s="24">
        <f>ROUND(Source!AC69*Source!I69, 2)</f>
        <v>147.38</v>
      </c>
      <c r="I189" s="25"/>
      <c r="J189" s="25">
        <f>IF(Source!BC69&lt;&gt; 0, Source!BC69, 1)</f>
        <v>5.99</v>
      </c>
      <c r="K189" s="24">
        <f>Source!P69</f>
        <v>882.81</v>
      </c>
      <c r="L189" s="26"/>
    </row>
    <row r="190" spans="1:26" ht="14.25" x14ac:dyDescent="0.2">
      <c r="A190" s="39"/>
      <c r="B190" s="40"/>
      <c r="C190" s="40" t="s">
        <v>656</v>
      </c>
      <c r="D190" s="23" t="s">
        <v>657</v>
      </c>
      <c r="E190" s="11">
        <f>Source!BZ69</f>
        <v>118</v>
      </c>
      <c r="F190" s="48" t="str">
        <f>CONCATENATE(" )", Source!DL69, Source!FT69, "=", Source!FX69)</f>
        <v xml:space="preserve"> )*0,9=106,2</v>
      </c>
      <c r="G190" s="49"/>
      <c r="H190" s="24">
        <f>SUM(S185:S195)</f>
        <v>104.5</v>
      </c>
      <c r="I190" s="28"/>
      <c r="J190" s="22">
        <f>Source!AT69</f>
        <v>106</v>
      </c>
      <c r="K190" s="24">
        <f>SUM(T185:T195)</f>
        <v>624.77</v>
      </c>
      <c r="L190" s="26"/>
    </row>
    <row r="191" spans="1:26" ht="14.25" x14ac:dyDescent="0.2">
      <c r="A191" s="39"/>
      <c r="B191" s="40"/>
      <c r="C191" s="40" t="s">
        <v>658</v>
      </c>
      <c r="D191" s="23" t="s">
        <v>657</v>
      </c>
      <c r="E191" s="11">
        <f>Source!CA69</f>
        <v>63</v>
      </c>
      <c r="F191" s="48" t="str">
        <f>CONCATENATE(" )", Source!DM69, Source!FU69, "=", Source!FY69)</f>
        <v xml:space="preserve"> )*0,85=53,55</v>
      </c>
      <c r="G191" s="49"/>
      <c r="H191" s="24">
        <f>SUM(U185:U195)</f>
        <v>52.69</v>
      </c>
      <c r="I191" s="28"/>
      <c r="J191" s="22">
        <f>Source!AU69</f>
        <v>54</v>
      </c>
      <c r="K191" s="24">
        <f>SUM(V185:V195)</f>
        <v>318.27999999999997</v>
      </c>
      <c r="L191" s="26"/>
    </row>
    <row r="192" spans="1:26" ht="14.25" x14ac:dyDescent="0.2">
      <c r="A192" s="39"/>
      <c r="B192" s="40"/>
      <c r="C192" s="40" t="s">
        <v>659</v>
      </c>
      <c r="D192" s="23" t="s">
        <v>660</v>
      </c>
      <c r="E192" s="11">
        <f>Source!AQ69</f>
        <v>89.53</v>
      </c>
      <c r="F192" s="24"/>
      <c r="G192" s="25" t="str">
        <f>Source!DI69</f>
        <v>)*1,15</v>
      </c>
      <c r="H192" s="24"/>
      <c r="I192" s="25"/>
      <c r="J192" s="25"/>
      <c r="K192" s="24"/>
      <c r="L192" s="35">
        <f>Source!U69</f>
        <v>8.9059967499999981</v>
      </c>
    </row>
    <row r="193" spans="1:26" ht="42.75" x14ac:dyDescent="0.2">
      <c r="A193" s="39" t="str">
        <f>Source!E70</f>
        <v>17,1</v>
      </c>
      <c r="B193" s="40" t="str">
        <f>Source!F70</f>
        <v>11.2.02.01-0021</v>
      </c>
      <c r="C193" s="40" t="str">
        <f>Source!G70</f>
        <v>Блоки дверные внутренние двупольные глухие шлифованные, из массива сосны, без покрытия</v>
      </c>
      <c r="D193" s="23" t="str">
        <f>Source!H70</f>
        <v>м2</v>
      </c>
      <c r="E193" s="11">
        <f>Source!I70</f>
        <v>2.8000000000000003</v>
      </c>
      <c r="F193" s="24">
        <f>Source!AL70+Source!AM70+Source!AO70</f>
        <v>995.03</v>
      </c>
      <c r="G193" s="36" t="s">
        <v>3</v>
      </c>
      <c r="H193" s="24">
        <f>ROUND(Source!AC70*Source!I70, 2)+ROUND(Source!AD70*Source!I70, 2)+ROUND(Source!AF70*Source!I70, 2)</f>
        <v>2786.08</v>
      </c>
      <c r="I193" s="25"/>
      <c r="J193" s="25">
        <f>IF(Source!BC70&lt;&gt; 0, Source!BC70, 1)</f>
        <v>5.99</v>
      </c>
      <c r="K193" s="24">
        <f>Source!O70</f>
        <v>16688.64</v>
      </c>
      <c r="L193" s="26"/>
      <c r="S193">
        <f>ROUND((Source!FX70/100)*((ROUND(Source!AF70*Source!I70, 2)+ROUND(Source!AE70*Source!I70, 2))), 2)</f>
        <v>0</v>
      </c>
      <c r="T193">
        <f>Source!X70</f>
        <v>0</v>
      </c>
      <c r="U193">
        <f>ROUND((Source!FY70/100)*((ROUND(Source!AF70*Source!I70, 2)+ROUND(Source!AE70*Source!I70, 2))), 2)</f>
        <v>0</v>
      </c>
      <c r="V193">
        <f>Source!Y70</f>
        <v>0</v>
      </c>
      <c r="W193">
        <f>IF(Source!BI70&lt;=1,H193, 0)</f>
        <v>2786.08</v>
      </c>
      <c r="X193">
        <f>IF(Source!BI70=2,H193, 0)</f>
        <v>0</v>
      </c>
      <c r="Y193">
        <f>IF(Source!BI70=3,H193, 0)</f>
        <v>0</v>
      </c>
      <c r="Z193">
        <f>IF(Source!BI70=4,H193, 0)</f>
        <v>0</v>
      </c>
    </row>
    <row r="194" spans="1:26" ht="42.75" x14ac:dyDescent="0.2">
      <c r="A194" s="39" t="str">
        <f>Source!E71</f>
        <v>17,2</v>
      </c>
      <c r="B194" s="40" t="str">
        <f>Source!F71</f>
        <v>11.2.02.01-0033</v>
      </c>
      <c r="C194" s="40" t="str">
        <f>Source!G71</f>
        <v>Блоки дверные внутренние однопольные глухие, фанерованные шпоном дуба</v>
      </c>
      <c r="D194" s="23" t="str">
        <f>Source!H71</f>
        <v>м2</v>
      </c>
      <c r="E194" s="11">
        <f>Source!I71</f>
        <v>5.85</v>
      </c>
      <c r="F194" s="24">
        <f>Source!AL71+Source!AM71+Source!AO71</f>
        <v>1271.6300000000001</v>
      </c>
      <c r="G194" s="36" t="s">
        <v>3</v>
      </c>
      <c r="H194" s="24">
        <f>ROUND(Source!AC71*Source!I71, 2)+ROUND(Source!AD71*Source!I71, 2)+ROUND(Source!AF71*Source!I71, 2)</f>
        <v>7439.04</v>
      </c>
      <c r="I194" s="25"/>
      <c r="J194" s="25">
        <f>IF(Source!BC71&lt;&gt; 0, Source!BC71, 1)</f>
        <v>5.99</v>
      </c>
      <c r="K194" s="24">
        <f>Source!O71</f>
        <v>44559.82</v>
      </c>
      <c r="L194" s="26"/>
      <c r="S194">
        <f>ROUND((Source!FX71/100)*((ROUND(Source!AF71*Source!I71, 2)+ROUND(Source!AE71*Source!I71, 2))), 2)</f>
        <v>0</v>
      </c>
      <c r="T194">
        <f>Source!X71</f>
        <v>0</v>
      </c>
      <c r="U194">
        <f>ROUND((Source!FY71/100)*((ROUND(Source!AF71*Source!I71, 2)+ROUND(Source!AE71*Source!I71, 2))), 2)</f>
        <v>0</v>
      </c>
      <c r="V194">
        <f>Source!Y71</f>
        <v>0</v>
      </c>
      <c r="W194">
        <f>IF(Source!BI71&lt;=1,H194, 0)</f>
        <v>7439.04</v>
      </c>
      <c r="X194">
        <f>IF(Source!BI71=2,H194, 0)</f>
        <v>0</v>
      </c>
      <c r="Y194">
        <f>IF(Source!BI71=3,H194, 0)</f>
        <v>0</v>
      </c>
      <c r="Z194">
        <f>IF(Source!BI71=4,H194, 0)</f>
        <v>0</v>
      </c>
    </row>
    <row r="195" spans="1:26" ht="14.25" x14ac:dyDescent="0.2">
      <c r="A195" s="41" t="str">
        <f>Source!E72</f>
        <v>17,3</v>
      </c>
      <c r="B195" s="42" t="str">
        <f>Source!F72</f>
        <v>11.2.02.01</v>
      </c>
      <c r="C195" s="42" t="str">
        <f>Source!G72</f>
        <v>Блоки дверные</v>
      </c>
      <c r="D195" s="29" t="str">
        <f>Source!H72</f>
        <v>м2</v>
      </c>
      <c r="E195" s="30">
        <f>Source!I72</f>
        <v>8.65</v>
      </c>
      <c r="F195" s="31">
        <f>Source!AL72+Source!AM72+Source!AO72</f>
        <v>0</v>
      </c>
      <c r="G195" s="37" t="s">
        <v>3</v>
      </c>
      <c r="H195" s="31">
        <f>ROUND(Source!AC72*Source!I72, 2)+ROUND(Source!AD72*Source!I72, 2)+ROUND(Source!AF72*Source!I72, 2)</f>
        <v>0</v>
      </c>
      <c r="I195" s="32"/>
      <c r="J195" s="32">
        <f>IF(Source!BC72&lt;&gt; 0, Source!BC72, 1)</f>
        <v>5.99</v>
      </c>
      <c r="K195" s="31">
        <f>Source!O72</f>
        <v>0</v>
      </c>
      <c r="L195" s="38"/>
      <c r="S195">
        <f>ROUND((Source!FX72/100)*((ROUND(Source!AF72*Source!I72, 2)+ROUND(Source!AE72*Source!I72, 2))), 2)</f>
        <v>0</v>
      </c>
      <c r="T195">
        <f>Source!X72</f>
        <v>0</v>
      </c>
      <c r="U195">
        <f>ROUND((Source!FY72/100)*((ROUND(Source!AF72*Source!I72, 2)+ROUND(Source!AE72*Source!I72, 2))), 2)</f>
        <v>0</v>
      </c>
      <c r="V195">
        <f>Source!Y72</f>
        <v>0</v>
      </c>
      <c r="W195">
        <f>IF(Source!BI72&lt;=1,H195, 0)</f>
        <v>0</v>
      </c>
      <c r="X195">
        <f>IF(Source!BI72=2,H195, 0)</f>
        <v>0</v>
      </c>
      <c r="Y195">
        <f>IF(Source!BI72=3,H195, 0)</f>
        <v>0</v>
      </c>
      <c r="Z195">
        <f>IF(Source!BI72=4,H195, 0)</f>
        <v>0</v>
      </c>
    </row>
    <row r="196" spans="1:26" ht="15" x14ac:dyDescent="0.25">
      <c r="G196" s="47">
        <f>H186+H187+H189+H190+H191+SUM(H193:H195)</f>
        <v>10716.109999999999</v>
      </c>
      <c r="H196" s="47"/>
      <c r="J196" s="47">
        <f>K186+K187+K189+K190+K191+SUM(K193:K195)</f>
        <v>64190.979999999996</v>
      </c>
      <c r="K196" s="47"/>
      <c r="L196" s="34">
        <f>Source!U69</f>
        <v>8.9059967499999981</v>
      </c>
      <c r="O196" s="19">
        <f>G196</f>
        <v>10716.109999999999</v>
      </c>
      <c r="P196" s="19">
        <f>J196</f>
        <v>64190.979999999996</v>
      </c>
      <c r="Q196" s="19">
        <f>L196</f>
        <v>8.9059967499999981</v>
      </c>
      <c r="W196">
        <f>IF(Source!BI69&lt;=1,H186+H187+H189+H190+H191, 0)</f>
        <v>490.99</v>
      </c>
      <c r="X196">
        <f>IF(Source!BI69=2,H186+H187+H189+H190+H191, 0)</f>
        <v>0</v>
      </c>
      <c r="Y196">
        <f>IF(Source!BI69=3,H186+H187+H189+H190+H191, 0)</f>
        <v>0</v>
      </c>
      <c r="Z196">
        <f>IF(Source!BI69=4,H186+H187+H189+H190+H191, 0)</f>
        <v>0</v>
      </c>
    </row>
    <row r="197" spans="1:26" ht="42.75" x14ac:dyDescent="0.2">
      <c r="A197" s="39" t="str">
        <f>Source!E73</f>
        <v>18</v>
      </c>
      <c r="B197" s="40" t="str">
        <f>Source!F73</f>
        <v>62-33-2</v>
      </c>
      <c r="C197" s="40" t="str">
        <f>Source!G73</f>
        <v>Окраска масляными составами ранее окрашенных поверхностей радиаторов и ребристых труб отопления за 2 раза</v>
      </c>
      <c r="D197" s="23" t="str">
        <f>Source!H73</f>
        <v>100 м2</v>
      </c>
      <c r="E197" s="11">
        <f>Source!I73</f>
        <v>0.09</v>
      </c>
      <c r="F197" s="24">
        <f>Source!AL73+Source!AM73+Source!AO73</f>
        <v>729.71</v>
      </c>
      <c r="G197" s="25"/>
      <c r="H197" s="24"/>
      <c r="I197" s="25" t="str">
        <f>Source!BO73</f>
        <v/>
      </c>
      <c r="J197" s="25"/>
      <c r="K197" s="24"/>
      <c r="L197" s="26"/>
      <c r="S197">
        <f>ROUND((Source!FX73/100)*((ROUND(Source!AF73*Source!I73, 2)+ROUND(Source!AE73*Source!I73, 2))), 2)</f>
        <v>41.5</v>
      </c>
      <c r="T197">
        <f>Source!X73</f>
        <v>248.6</v>
      </c>
      <c r="U197">
        <f>ROUND((Source!FY73/100)*((ROUND(Source!AF73*Source!I73, 2)+ROUND(Source!AE73*Source!I73, 2))), 2)</f>
        <v>25.94</v>
      </c>
      <c r="V197">
        <f>Source!Y73</f>
        <v>155.38</v>
      </c>
    </row>
    <row r="198" spans="1:26" ht="14.25" x14ac:dyDescent="0.2">
      <c r="A198" s="39"/>
      <c r="B198" s="40"/>
      <c r="C198" s="40" t="s">
        <v>654</v>
      </c>
      <c r="D198" s="23"/>
      <c r="E198" s="11"/>
      <c r="F198" s="24">
        <f>Source!AO73</f>
        <v>576.32000000000005</v>
      </c>
      <c r="G198" s="25" t="str">
        <f>Source!DG73</f>
        <v/>
      </c>
      <c r="H198" s="24">
        <f>ROUND(Source!AF73*Source!I73, 2)</f>
        <v>51.87</v>
      </c>
      <c r="I198" s="25"/>
      <c r="J198" s="25">
        <f>IF(Source!BA73&lt;&gt; 0, Source!BA73, 1)</f>
        <v>5.99</v>
      </c>
      <c r="K198" s="24">
        <f>Source!S73</f>
        <v>310.69</v>
      </c>
      <c r="L198" s="26"/>
      <c r="R198">
        <f>H198</f>
        <v>51.87</v>
      </c>
    </row>
    <row r="199" spans="1:26" ht="14.25" x14ac:dyDescent="0.2">
      <c r="A199" s="39"/>
      <c r="B199" s="40"/>
      <c r="C199" s="40" t="s">
        <v>332</v>
      </c>
      <c r="D199" s="23"/>
      <c r="E199" s="11"/>
      <c r="F199" s="24">
        <f>Source!AM73</f>
        <v>0.66</v>
      </c>
      <c r="G199" s="25" t="str">
        <f>Source!DE73</f>
        <v/>
      </c>
      <c r="H199" s="24">
        <f>ROUND(Source!AD73*Source!I73, 2)</f>
        <v>0.06</v>
      </c>
      <c r="I199" s="25"/>
      <c r="J199" s="25">
        <f>IF(Source!BB73&lt;&gt; 0, Source!BB73, 1)</f>
        <v>5.99</v>
      </c>
      <c r="K199" s="24">
        <f>Source!Q73</f>
        <v>0.36</v>
      </c>
      <c r="L199" s="26"/>
    </row>
    <row r="200" spans="1:26" ht="14.25" x14ac:dyDescent="0.2">
      <c r="A200" s="39"/>
      <c r="B200" s="40"/>
      <c r="C200" s="40" t="s">
        <v>655</v>
      </c>
      <c r="D200" s="23"/>
      <c r="E200" s="11"/>
      <c r="F200" s="24">
        <f>Source!AN73</f>
        <v>0.12</v>
      </c>
      <c r="G200" s="25" t="str">
        <f>Source!DF73</f>
        <v/>
      </c>
      <c r="H200" s="27">
        <f>ROUND(Source!AE73*Source!I73, 2)</f>
        <v>0.01</v>
      </c>
      <c r="I200" s="25"/>
      <c r="J200" s="25">
        <f>IF(Source!BS73&lt;&gt; 0, Source!BS73, 1)</f>
        <v>5.99</v>
      </c>
      <c r="K200" s="27">
        <f>Source!R73</f>
        <v>0.06</v>
      </c>
      <c r="L200" s="26"/>
      <c r="R200">
        <f>H200</f>
        <v>0.01</v>
      </c>
    </row>
    <row r="201" spans="1:26" ht="14.25" x14ac:dyDescent="0.2">
      <c r="A201" s="39"/>
      <c r="B201" s="40"/>
      <c r="C201" s="40" t="s">
        <v>661</v>
      </c>
      <c r="D201" s="23"/>
      <c r="E201" s="11"/>
      <c r="F201" s="24">
        <f>Source!AL73</f>
        <v>152.72999999999999</v>
      </c>
      <c r="G201" s="25" t="str">
        <f>Source!DD73</f>
        <v/>
      </c>
      <c r="H201" s="24">
        <f>ROUND(Source!AC73*Source!I73, 2)</f>
        <v>13.75</v>
      </c>
      <c r="I201" s="25"/>
      <c r="J201" s="25">
        <f>IF(Source!BC73&lt;&gt; 0, Source!BC73, 1)</f>
        <v>5.99</v>
      </c>
      <c r="K201" s="24">
        <f>Source!P73</f>
        <v>82.34</v>
      </c>
      <c r="L201" s="26"/>
    </row>
    <row r="202" spans="1:26" ht="14.25" x14ac:dyDescent="0.2">
      <c r="A202" s="39"/>
      <c r="B202" s="40"/>
      <c r="C202" s="40" t="s">
        <v>656</v>
      </c>
      <c r="D202" s="23" t="s">
        <v>657</v>
      </c>
      <c r="E202" s="11">
        <f>Source!BZ73</f>
        <v>80</v>
      </c>
      <c r="F202" s="43"/>
      <c r="G202" s="25"/>
      <c r="H202" s="24">
        <f>SUM(S197:S206)</f>
        <v>41.5</v>
      </c>
      <c r="I202" s="28"/>
      <c r="J202" s="22">
        <f>Source!AT73</f>
        <v>80</v>
      </c>
      <c r="K202" s="24">
        <f>SUM(T197:T206)</f>
        <v>248.6</v>
      </c>
      <c r="L202" s="26"/>
    </row>
    <row r="203" spans="1:26" ht="14.25" x14ac:dyDescent="0.2">
      <c r="A203" s="39"/>
      <c r="B203" s="40"/>
      <c r="C203" s="40" t="s">
        <v>658</v>
      </c>
      <c r="D203" s="23" t="s">
        <v>657</v>
      </c>
      <c r="E203" s="11">
        <f>Source!CA73</f>
        <v>50</v>
      </c>
      <c r="F203" s="43"/>
      <c r="G203" s="25"/>
      <c r="H203" s="24">
        <f>SUM(U197:U206)</f>
        <v>25.94</v>
      </c>
      <c r="I203" s="28"/>
      <c r="J203" s="22">
        <f>Source!AU73</f>
        <v>50</v>
      </c>
      <c r="K203" s="24">
        <f>SUM(V197:V206)</f>
        <v>155.38</v>
      </c>
      <c r="L203" s="26"/>
    </row>
    <row r="204" spans="1:26" ht="14.25" x14ac:dyDescent="0.2">
      <c r="A204" s="39"/>
      <c r="B204" s="40"/>
      <c r="C204" s="40" t="s">
        <v>659</v>
      </c>
      <c r="D204" s="23" t="s">
        <v>660</v>
      </c>
      <c r="E204" s="11">
        <f>Source!AQ73</f>
        <v>65.94</v>
      </c>
      <c r="F204" s="24"/>
      <c r="G204" s="25" t="str">
        <f>Source!DI73</f>
        <v/>
      </c>
      <c r="H204" s="24"/>
      <c r="I204" s="25"/>
      <c r="J204" s="25"/>
      <c r="K204" s="24"/>
      <c r="L204" s="35">
        <f>Source!U73</f>
        <v>5.9345999999999997</v>
      </c>
    </row>
    <row r="205" spans="1:26" ht="28.5" x14ac:dyDescent="0.2">
      <c r="A205" s="39" t="str">
        <f>Source!E74</f>
        <v>18,1</v>
      </c>
      <c r="B205" s="40" t="str">
        <f>Source!F74</f>
        <v>14.4.02.04-0223</v>
      </c>
      <c r="C205" s="40" t="str">
        <f>Source!G74</f>
        <v>Краски масляные и алкидные, готовые к применению белила цинковые МА-22</v>
      </c>
      <c r="D205" s="23" t="str">
        <f>Source!H74</f>
        <v>т</v>
      </c>
      <c r="E205" s="11">
        <f>Source!I74</f>
        <v>1.449E-3</v>
      </c>
      <c r="F205" s="24">
        <f>Source!AL74+Source!AM74+Source!AO74</f>
        <v>22533</v>
      </c>
      <c r="G205" s="36" t="s">
        <v>3</v>
      </c>
      <c r="H205" s="24">
        <f>ROUND(Source!AC74*Source!I74, 2)+ROUND(Source!AD74*Source!I74, 2)+ROUND(Source!AF74*Source!I74, 2)</f>
        <v>32.65</v>
      </c>
      <c r="I205" s="25"/>
      <c r="J205" s="25">
        <f>IF(Source!BC74&lt;&gt; 0, Source!BC74, 1)</f>
        <v>5.99</v>
      </c>
      <c r="K205" s="24">
        <f>Source!O74</f>
        <v>195.58</v>
      </c>
      <c r="L205" s="26"/>
      <c r="S205">
        <f>ROUND((Source!FX74/100)*((ROUND(Source!AF74*Source!I74, 2)+ROUND(Source!AE74*Source!I74, 2))), 2)</f>
        <v>0</v>
      </c>
      <c r="T205">
        <f>Source!X74</f>
        <v>0</v>
      </c>
      <c r="U205">
        <f>ROUND((Source!FY74/100)*((ROUND(Source!AF74*Source!I74, 2)+ROUND(Source!AE74*Source!I74, 2))), 2)</f>
        <v>0</v>
      </c>
      <c r="V205">
        <f>Source!Y74</f>
        <v>0</v>
      </c>
      <c r="W205">
        <f>IF(Source!BI74&lt;=1,H205, 0)</f>
        <v>32.65</v>
      </c>
      <c r="X205">
        <f>IF(Source!BI74=2,H205, 0)</f>
        <v>0</v>
      </c>
      <c r="Y205">
        <f>IF(Source!BI74=3,H205, 0)</f>
        <v>0</v>
      </c>
      <c r="Z205">
        <f>IF(Source!BI74=4,H205, 0)</f>
        <v>0</v>
      </c>
    </row>
    <row r="206" spans="1:26" ht="28.5" x14ac:dyDescent="0.2">
      <c r="A206" s="41" t="str">
        <f>Source!E75</f>
        <v>18,2</v>
      </c>
      <c r="B206" s="42" t="str">
        <f>Source!F75</f>
        <v>14.4.02.04</v>
      </c>
      <c r="C206" s="42" t="str">
        <f>Source!G75</f>
        <v>Краски для внутренних работ масляные готовые к применению</v>
      </c>
      <c r="D206" s="29" t="str">
        <f>Source!H75</f>
        <v>т</v>
      </c>
      <c r="E206" s="30">
        <f>Source!I75</f>
        <v>1.449E-3</v>
      </c>
      <c r="F206" s="31">
        <f>Source!AL75+Source!AM75+Source!AO75</f>
        <v>0</v>
      </c>
      <c r="G206" s="37" t="s">
        <v>3</v>
      </c>
      <c r="H206" s="31">
        <f>ROUND(Source!AC75*Source!I75, 2)+ROUND(Source!AD75*Source!I75, 2)+ROUND(Source!AF75*Source!I75, 2)</f>
        <v>0</v>
      </c>
      <c r="I206" s="32"/>
      <c r="J206" s="32">
        <f>IF(Source!BC75&lt;&gt; 0, Source!BC75, 1)</f>
        <v>5.99</v>
      </c>
      <c r="K206" s="31">
        <f>Source!O75</f>
        <v>0</v>
      </c>
      <c r="L206" s="38"/>
      <c r="S206">
        <f>ROUND((Source!FX75/100)*((ROUND(Source!AF75*Source!I75, 2)+ROUND(Source!AE75*Source!I75, 2))), 2)</f>
        <v>0</v>
      </c>
      <c r="T206">
        <f>Source!X75</f>
        <v>0</v>
      </c>
      <c r="U206">
        <f>ROUND((Source!FY75/100)*((ROUND(Source!AF75*Source!I75, 2)+ROUND(Source!AE75*Source!I75, 2))), 2)</f>
        <v>0</v>
      </c>
      <c r="V206">
        <f>Source!Y75</f>
        <v>0</v>
      </c>
      <c r="W206">
        <f>IF(Source!BI75&lt;=1,H206, 0)</f>
        <v>0</v>
      </c>
      <c r="X206">
        <f>IF(Source!BI75=2,H206, 0)</f>
        <v>0</v>
      </c>
      <c r="Y206">
        <f>IF(Source!BI75=3,H206, 0)</f>
        <v>0</v>
      </c>
      <c r="Z206">
        <f>IF(Source!BI75=4,H206, 0)</f>
        <v>0</v>
      </c>
    </row>
    <row r="207" spans="1:26" ht="15" x14ac:dyDescent="0.25">
      <c r="G207" s="47">
        <f>H198+H199+H201+H202+H203+SUM(H205:H206)</f>
        <v>165.77</v>
      </c>
      <c r="H207" s="47"/>
      <c r="J207" s="47">
        <f>K198+K199+K201+K202+K203+SUM(K205:K206)</f>
        <v>992.95</v>
      </c>
      <c r="K207" s="47"/>
      <c r="L207" s="34">
        <f>Source!U73</f>
        <v>5.9345999999999997</v>
      </c>
      <c r="O207" s="19">
        <f>G207</f>
        <v>165.77</v>
      </c>
      <c r="P207" s="19">
        <f>J207</f>
        <v>992.95</v>
      </c>
      <c r="Q207" s="19">
        <f>L207</f>
        <v>5.9345999999999997</v>
      </c>
      <c r="W207">
        <f>IF(Source!BI73&lt;=1,H198+H199+H201+H202+H203, 0)</f>
        <v>133.12</v>
      </c>
      <c r="X207">
        <f>IF(Source!BI73=2,H198+H199+H201+H202+H203, 0)</f>
        <v>0</v>
      </c>
      <c r="Y207">
        <f>IF(Source!BI73=3,H198+H199+H201+H202+H203, 0)</f>
        <v>0</v>
      </c>
      <c r="Z207">
        <f>IF(Source!BI73=4,H198+H199+H201+H202+H203, 0)</f>
        <v>0</v>
      </c>
    </row>
    <row r="208" spans="1:26" ht="42.75" x14ac:dyDescent="0.2">
      <c r="A208" s="39" t="str">
        <f>Source!E76</f>
        <v>19</v>
      </c>
      <c r="B208" s="40" t="str">
        <f>Source!F76</f>
        <v>62-32-2</v>
      </c>
      <c r="C208" s="40" t="str">
        <f>Source!G76</f>
        <v>Окраска масляными составами ранее окрашенных поверхностей труб стальных за 2 раза</v>
      </c>
      <c r="D208" s="23" t="str">
        <f>Source!H76</f>
        <v>100 м2</v>
      </c>
      <c r="E208" s="11">
        <f>Source!I76</f>
        <v>6.2399999999999997E-2</v>
      </c>
      <c r="F208" s="24">
        <f>Source!AL76+Source!AM76+Source!AO76</f>
        <v>805.43999999999994</v>
      </c>
      <c r="G208" s="25"/>
      <c r="H208" s="24"/>
      <c r="I208" s="25" t="str">
        <f>Source!BO76</f>
        <v/>
      </c>
      <c r="J208" s="25"/>
      <c r="K208" s="24"/>
      <c r="L208" s="26"/>
      <c r="S208">
        <f>ROUND((Source!FX76/100)*((ROUND(Source!AF76*Source!I76, 2)+ROUND(Source!AE76*Source!I76, 2))), 2)</f>
        <v>32.56</v>
      </c>
      <c r="T208">
        <f>Source!X76</f>
        <v>195.01</v>
      </c>
      <c r="U208">
        <f>ROUND((Source!FY76/100)*((ROUND(Source!AF76*Source!I76, 2)+ROUND(Source!AE76*Source!I76, 2))), 2)</f>
        <v>20.350000000000001</v>
      </c>
      <c r="V208">
        <f>Source!Y76</f>
        <v>121.88</v>
      </c>
    </row>
    <row r="209" spans="1:26" ht="14.25" x14ac:dyDescent="0.2">
      <c r="A209" s="39"/>
      <c r="B209" s="40"/>
      <c r="C209" s="40" t="s">
        <v>654</v>
      </c>
      <c r="D209" s="23"/>
      <c r="E209" s="11"/>
      <c r="F209" s="24">
        <f>Source!AO76</f>
        <v>652.04999999999995</v>
      </c>
      <c r="G209" s="25" t="str">
        <f>Source!DG76</f>
        <v/>
      </c>
      <c r="H209" s="24">
        <f>ROUND(Source!AF76*Source!I76, 2)</f>
        <v>40.69</v>
      </c>
      <c r="I209" s="25"/>
      <c r="J209" s="25">
        <f>IF(Source!BA76&lt;&gt; 0, Source!BA76, 1)</f>
        <v>5.99</v>
      </c>
      <c r="K209" s="24">
        <f>Source!S76</f>
        <v>243.72</v>
      </c>
      <c r="L209" s="26"/>
      <c r="R209">
        <f>H209</f>
        <v>40.69</v>
      </c>
    </row>
    <row r="210" spans="1:26" ht="14.25" x14ac:dyDescent="0.2">
      <c r="A210" s="39"/>
      <c r="B210" s="40"/>
      <c r="C210" s="40" t="s">
        <v>332</v>
      </c>
      <c r="D210" s="23"/>
      <c r="E210" s="11"/>
      <c r="F210" s="24">
        <f>Source!AM76</f>
        <v>0.66</v>
      </c>
      <c r="G210" s="25" t="str">
        <f>Source!DE76</f>
        <v/>
      </c>
      <c r="H210" s="24">
        <f>ROUND(Source!AD76*Source!I76, 2)</f>
        <v>0.04</v>
      </c>
      <c r="I210" s="25"/>
      <c r="J210" s="25">
        <f>IF(Source!BB76&lt;&gt; 0, Source!BB76, 1)</f>
        <v>5.99</v>
      </c>
      <c r="K210" s="24">
        <f>Source!Q76</f>
        <v>0.25</v>
      </c>
      <c r="L210" s="26"/>
    </row>
    <row r="211" spans="1:26" ht="14.25" x14ac:dyDescent="0.2">
      <c r="A211" s="39"/>
      <c r="B211" s="40"/>
      <c r="C211" s="40" t="s">
        <v>655</v>
      </c>
      <c r="D211" s="23"/>
      <c r="E211" s="11"/>
      <c r="F211" s="24">
        <f>Source!AN76</f>
        <v>0.12</v>
      </c>
      <c r="G211" s="25" t="str">
        <f>Source!DF76</f>
        <v/>
      </c>
      <c r="H211" s="27">
        <f>ROUND(Source!AE76*Source!I76, 2)</f>
        <v>0.01</v>
      </c>
      <c r="I211" s="25"/>
      <c r="J211" s="25">
        <f>IF(Source!BS76&lt;&gt; 0, Source!BS76, 1)</f>
        <v>5.99</v>
      </c>
      <c r="K211" s="27">
        <f>Source!R76</f>
        <v>0.04</v>
      </c>
      <c r="L211" s="26"/>
      <c r="R211">
        <f>H211</f>
        <v>0.01</v>
      </c>
    </row>
    <row r="212" spans="1:26" ht="14.25" x14ac:dyDescent="0.2">
      <c r="A212" s="39"/>
      <c r="B212" s="40"/>
      <c r="C212" s="40" t="s">
        <v>661</v>
      </c>
      <c r="D212" s="23"/>
      <c r="E212" s="11"/>
      <c r="F212" s="24">
        <f>Source!AL76</f>
        <v>152.72999999999999</v>
      </c>
      <c r="G212" s="25" t="str">
        <f>Source!DD76</f>
        <v/>
      </c>
      <c r="H212" s="24">
        <f>ROUND(Source!AC76*Source!I76, 2)</f>
        <v>9.5299999999999994</v>
      </c>
      <c r="I212" s="25"/>
      <c r="J212" s="25">
        <f>IF(Source!BC76&lt;&gt; 0, Source!BC76, 1)</f>
        <v>5.99</v>
      </c>
      <c r="K212" s="24">
        <f>Source!P76</f>
        <v>57.09</v>
      </c>
      <c r="L212" s="26"/>
    </row>
    <row r="213" spans="1:26" ht="14.25" x14ac:dyDescent="0.2">
      <c r="A213" s="39"/>
      <c r="B213" s="40"/>
      <c r="C213" s="40" t="s">
        <v>656</v>
      </c>
      <c r="D213" s="23" t="s">
        <v>657</v>
      </c>
      <c r="E213" s="11">
        <f>Source!BZ76</f>
        <v>80</v>
      </c>
      <c r="F213" s="43"/>
      <c r="G213" s="25"/>
      <c r="H213" s="24">
        <f>SUM(S208:S217)</f>
        <v>32.56</v>
      </c>
      <c r="I213" s="28"/>
      <c r="J213" s="22">
        <f>Source!AT76</f>
        <v>80</v>
      </c>
      <c r="K213" s="24">
        <f>SUM(T208:T217)</f>
        <v>195.01</v>
      </c>
      <c r="L213" s="26"/>
    </row>
    <row r="214" spans="1:26" ht="14.25" x14ac:dyDescent="0.2">
      <c r="A214" s="39"/>
      <c r="B214" s="40"/>
      <c r="C214" s="40" t="s">
        <v>658</v>
      </c>
      <c r="D214" s="23" t="s">
        <v>657</v>
      </c>
      <c r="E214" s="11">
        <f>Source!CA76</f>
        <v>50</v>
      </c>
      <c r="F214" s="43"/>
      <c r="G214" s="25"/>
      <c r="H214" s="24">
        <f>SUM(U208:U217)</f>
        <v>20.350000000000001</v>
      </c>
      <c r="I214" s="28"/>
      <c r="J214" s="22">
        <f>Source!AU76</f>
        <v>50</v>
      </c>
      <c r="K214" s="24">
        <f>SUM(V208:V217)</f>
        <v>121.88</v>
      </c>
      <c r="L214" s="26"/>
    </row>
    <row r="215" spans="1:26" ht="14.25" x14ac:dyDescent="0.2">
      <c r="A215" s="39"/>
      <c r="B215" s="40"/>
      <c r="C215" s="40" t="s">
        <v>659</v>
      </c>
      <c r="D215" s="23" t="s">
        <v>660</v>
      </c>
      <c r="E215" s="11">
        <f>Source!AQ76</f>
        <v>80.599999999999994</v>
      </c>
      <c r="F215" s="24"/>
      <c r="G215" s="25" t="str">
        <f>Source!DI76</f>
        <v/>
      </c>
      <c r="H215" s="24"/>
      <c r="I215" s="25"/>
      <c r="J215" s="25"/>
      <c r="K215" s="24"/>
      <c r="L215" s="35">
        <f>Source!U76</f>
        <v>5.0294399999999992</v>
      </c>
    </row>
    <row r="216" spans="1:26" ht="28.5" x14ac:dyDescent="0.2">
      <c r="A216" s="39" t="str">
        <f>Source!E77</f>
        <v>19,1</v>
      </c>
      <c r="B216" s="40" t="str">
        <f>Source!F77</f>
        <v>14.4.02.04-0223</v>
      </c>
      <c r="C216" s="40" t="str">
        <f>Source!G77</f>
        <v>Краски масляные и алкидные, готовые к применению белила цинковые МА-22</v>
      </c>
      <c r="D216" s="23" t="str">
        <f>Source!H77</f>
        <v>т</v>
      </c>
      <c r="E216" s="11">
        <f>Source!I77</f>
        <v>1.005E-3</v>
      </c>
      <c r="F216" s="24">
        <f>Source!AL77+Source!AM77+Source!AO77</f>
        <v>22533</v>
      </c>
      <c r="G216" s="36" t="s">
        <v>3</v>
      </c>
      <c r="H216" s="24">
        <f>ROUND(Source!AC77*Source!I77, 2)+ROUND(Source!AD77*Source!I77, 2)+ROUND(Source!AF77*Source!I77, 2)</f>
        <v>22.65</v>
      </c>
      <c r="I216" s="25"/>
      <c r="J216" s="25">
        <f>IF(Source!BC77&lt;&gt; 0, Source!BC77, 1)</f>
        <v>5.99</v>
      </c>
      <c r="K216" s="24">
        <f>Source!O77</f>
        <v>135.65</v>
      </c>
      <c r="L216" s="26"/>
      <c r="S216">
        <f>ROUND((Source!FX77/100)*((ROUND(Source!AF77*Source!I77, 2)+ROUND(Source!AE77*Source!I77, 2))), 2)</f>
        <v>0</v>
      </c>
      <c r="T216">
        <f>Source!X77</f>
        <v>0</v>
      </c>
      <c r="U216">
        <f>ROUND((Source!FY77/100)*((ROUND(Source!AF77*Source!I77, 2)+ROUND(Source!AE77*Source!I77, 2))), 2)</f>
        <v>0</v>
      </c>
      <c r="V216">
        <f>Source!Y77</f>
        <v>0</v>
      </c>
      <c r="W216">
        <f>IF(Source!BI77&lt;=1,H216, 0)</f>
        <v>22.65</v>
      </c>
      <c r="X216">
        <f>IF(Source!BI77=2,H216, 0)</f>
        <v>0</v>
      </c>
      <c r="Y216">
        <f>IF(Source!BI77=3,H216, 0)</f>
        <v>0</v>
      </c>
      <c r="Z216">
        <f>IF(Source!BI77=4,H216, 0)</f>
        <v>0</v>
      </c>
    </row>
    <row r="217" spans="1:26" ht="28.5" x14ac:dyDescent="0.2">
      <c r="A217" s="41" t="str">
        <f>Source!E78</f>
        <v>19,2</v>
      </c>
      <c r="B217" s="42" t="str">
        <f>Source!F78</f>
        <v>14.4.02.04</v>
      </c>
      <c r="C217" s="42" t="str">
        <f>Source!G78</f>
        <v>Краски для внутренних работ масляные готовые к применению</v>
      </c>
      <c r="D217" s="29" t="str">
        <f>Source!H78</f>
        <v>т</v>
      </c>
      <c r="E217" s="30">
        <f>Source!I78</f>
        <v>1.005E-3</v>
      </c>
      <c r="F217" s="31">
        <f>Source!AL78+Source!AM78+Source!AO78</f>
        <v>0</v>
      </c>
      <c r="G217" s="37" t="s">
        <v>3</v>
      </c>
      <c r="H217" s="31">
        <f>ROUND(Source!AC78*Source!I78, 2)+ROUND(Source!AD78*Source!I78, 2)+ROUND(Source!AF78*Source!I78, 2)</f>
        <v>0</v>
      </c>
      <c r="I217" s="32"/>
      <c r="J217" s="32">
        <f>IF(Source!BC78&lt;&gt; 0, Source!BC78, 1)</f>
        <v>5.99</v>
      </c>
      <c r="K217" s="31">
        <f>Source!O78</f>
        <v>0</v>
      </c>
      <c r="L217" s="38"/>
      <c r="S217">
        <f>ROUND((Source!FX78/100)*((ROUND(Source!AF78*Source!I78, 2)+ROUND(Source!AE78*Source!I78, 2))), 2)</f>
        <v>0</v>
      </c>
      <c r="T217">
        <f>Source!X78</f>
        <v>0</v>
      </c>
      <c r="U217">
        <f>ROUND((Source!FY78/100)*((ROUND(Source!AF78*Source!I78, 2)+ROUND(Source!AE78*Source!I78, 2))), 2)</f>
        <v>0</v>
      </c>
      <c r="V217">
        <f>Source!Y78</f>
        <v>0</v>
      </c>
      <c r="W217">
        <f>IF(Source!BI78&lt;=1,H217, 0)</f>
        <v>0</v>
      </c>
      <c r="X217">
        <f>IF(Source!BI78=2,H217, 0)</f>
        <v>0</v>
      </c>
      <c r="Y217">
        <f>IF(Source!BI78=3,H217, 0)</f>
        <v>0</v>
      </c>
      <c r="Z217">
        <f>IF(Source!BI78=4,H217, 0)</f>
        <v>0</v>
      </c>
    </row>
    <row r="218" spans="1:26" ht="15" x14ac:dyDescent="0.25">
      <c r="G218" s="47">
        <f>H209+H210+H212+H213+H214+SUM(H216:H217)</f>
        <v>125.82</v>
      </c>
      <c r="H218" s="47"/>
      <c r="J218" s="47">
        <f>K209+K210+K212+K213+K214+SUM(K216:K217)</f>
        <v>753.6</v>
      </c>
      <c r="K218" s="47"/>
      <c r="L218" s="34">
        <f>Source!U76</f>
        <v>5.0294399999999992</v>
      </c>
      <c r="O218" s="19">
        <f>G218</f>
        <v>125.82</v>
      </c>
      <c r="P218" s="19">
        <f>J218</f>
        <v>753.6</v>
      </c>
      <c r="Q218" s="19">
        <f>L218</f>
        <v>5.0294399999999992</v>
      </c>
      <c r="W218">
        <f>IF(Source!BI76&lt;=1,H209+H210+H212+H213+H214, 0)</f>
        <v>103.16999999999999</v>
      </c>
      <c r="X218">
        <f>IF(Source!BI76=2,H209+H210+H212+H213+H214, 0)</f>
        <v>0</v>
      </c>
      <c r="Y218">
        <f>IF(Source!BI76=3,H209+H210+H212+H213+H214, 0)</f>
        <v>0</v>
      </c>
      <c r="Z218">
        <f>IF(Source!BI76=4,H209+H210+H212+H213+H214, 0)</f>
        <v>0</v>
      </c>
    </row>
    <row r="219" spans="1:26" ht="14.25" x14ac:dyDescent="0.2">
      <c r="A219" s="39" t="str">
        <f>Source!E79</f>
        <v>20</v>
      </c>
      <c r="B219" s="40" t="str">
        <f>Source!F79</f>
        <v>67-1-1</v>
      </c>
      <c r="C219" s="40" t="str">
        <f>Source!G79</f>
        <v>Демонтаж  электропроводки</v>
      </c>
      <c r="D219" s="23" t="str">
        <f>Source!H79</f>
        <v>100 м</v>
      </c>
      <c r="E219" s="11">
        <f>Source!I79</f>
        <v>1.2</v>
      </c>
      <c r="F219" s="24">
        <f>Source!AL79+Source!AM79+Source!AO79</f>
        <v>19.809999999999999</v>
      </c>
      <c r="G219" s="25"/>
      <c r="H219" s="24"/>
      <c r="I219" s="25" t="str">
        <f>Source!BO79</f>
        <v/>
      </c>
      <c r="J219" s="25"/>
      <c r="K219" s="24"/>
      <c r="L219" s="26"/>
      <c r="S219">
        <f>ROUND((Source!FX79/100)*((ROUND(Source!AF79*Source!I79, 2)+ROUND(Source!AE79*Source!I79, 2))), 2)</f>
        <v>20.2</v>
      </c>
      <c r="T219">
        <f>Source!X79</f>
        <v>121.03</v>
      </c>
      <c r="U219">
        <f>ROUND((Source!FY79/100)*((ROUND(Source!AF79*Source!I79, 2)+ROUND(Source!AE79*Source!I79, 2))), 2)</f>
        <v>15.45</v>
      </c>
      <c r="V219">
        <f>Source!Y79</f>
        <v>92.55</v>
      </c>
    </row>
    <row r="220" spans="1:26" ht="14.25" x14ac:dyDescent="0.2">
      <c r="A220" s="39"/>
      <c r="B220" s="40"/>
      <c r="C220" s="40" t="s">
        <v>654</v>
      </c>
      <c r="D220" s="23"/>
      <c r="E220" s="11"/>
      <c r="F220" s="24">
        <f>Source!AO79</f>
        <v>19.809999999999999</v>
      </c>
      <c r="G220" s="25" t="str">
        <f>Source!DG79</f>
        <v/>
      </c>
      <c r="H220" s="24">
        <f>ROUND(Source!AF79*Source!I79, 2)</f>
        <v>23.77</v>
      </c>
      <c r="I220" s="25"/>
      <c r="J220" s="25">
        <f>IF(Source!BA79&lt;&gt; 0, Source!BA79, 1)</f>
        <v>5.99</v>
      </c>
      <c r="K220" s="24">
        <f>Source!S79</f>
        <v>142.38999999999999</v>
      </c>
      <c r="L220" s="26"/>
      <c r="R220">
        <f>H220</f>
        <v>23.77</v>
      </c>
    </row>
    <row r="221" spans="1:26" ht="14.25" x14ac:dyDescent="0.2">
      <c r="A221" s="39"/>
      <c r="B221" s="40"/>
      <c r="C221" s="40" t="s">
        <v>656</v>
      </c>
      <c r="D221" s="23" t="s">
        <v>657</v>
      </c>
      <c r="E221" s="11">
        <f>Source!BZ79</f>
        <v>85</v>
      </c>
      <c r="F221" s="43"/>
      <c r="G221" s="25"/>
      <c r="H221" s="24">
        <f>SUM(S219:S223)</f>
        <v>20.2</v>
      </c>
      <c r="I221" s="28"/>
      <c r="J221" s="22">
        <f>Source!AT79</f>
        <v>85</v>
      </c>
      <c r="K221" s="24">
        <f>SUM(T219:T223)</f>
        <v>121.03</v>
      </c>
      <c r="L221" s="26"/>
    </row>
    <row r="222" spans="1:26" ht="14.25" x14ac:dyDescent="0.2">
      <c r="A222" s="39"/>
      <c r="B222" s="40"/>
      <c r="C222" s="40" t="s">
        <v>658</v>
      </c>
      <c r="D222" s="23" t="s">
        <v>657</v>
      </c>
      <c r="E222" s="11">
        <f>Source!CA79</f>
        <v>65</v>
      </c>
      <c r="F222" s="43"/>
      <c r="G222" s="25"/>
      <c r="H222" s="24">
        <f>SUM(U219:U223)</f>
        <v>15.45</v>
      </c>
      <c r="I222" s="28"/>
      <c r="J222" s="22">
        <f>Source!AU79</f>
        <v>65</v>
      </c>
      <c r="K222" s="24">
        <f>SUM(V219:V223)</f>
        <v>92.55</v>
      </c>
      <c r="L222" s="26"/>
    </row>
    <row r="223" spans="1:26" ht="14.25" x14ac:dyDescent="0.2">
      <c r="A223" s="41"/>
      <c r="B223" s="42"/>
      <c r="C223" s="42" t="s">
        <v>659</v>
      </c>
      <c r="D223" s="29" t="s">
        <v>660</v>
      </c>
      <c r="E223" s="30">
        <f>Source!AQ79</f>
        <v>2.54</v>
      </c>
      <c r="F223" s="31"/>
      <c r="G223" s="32" t="str">
        <f>Source!DI79</f>
        <v/>
      </c>
      <c r="H223" s="31"/>
      <c r="I223" s="32"/>
      <c r="J223" s="32"/>
      <c r="K223" s="31"/>
      <c r="L223" s="33">
        <f>Source!U79</f>
        <v>3.048</v>
      </c>
    </row>
    <row r="224" spans="1:26" ht="15" x14ac:dyDescent="0.25">
      <c r="G224" s="47">
        <f>H220+H221+H222</f>
        <v>59.42</v>
      </c>
      <c r="H224" s="47"/>
      <c r="J224" s="47">
        <f>K220+K221+K222</f>
        <v>355.96999999999997</v>
      </c>
      <c r="K224" s="47"/>
      <c r="L224" s="34">
        <f>Source!U79</f>
        <v>3.048</v>
      </c>
      <c r="O224" s="19">
        <f>G224</f>
        <v>59.42</v>
      </c>
      <c r="P224" s="19">
        <f>J224</f>
        <v>355.96999999999997</v>
      </c>
      <c r="Q224" s="19">
        <f>L224</f>
        <v>3.048</v>
      </c>
      <c r="W224">
        <f>IF(Source!BI79&lt;=1,H220+H221+H222, 0)</f>
        <v>59.42</v>
      </c>
      <c r="X224">
        <f>IF(Source!BI79=2,H220+H221+H222, 0)</f>
        <v>0</v>
      </c>
      <c r="Y224">
        <f>IF(Source!BI79=3,H220+H221+H222, 0)</f>
        <v>0</v>
      </c>
      <c r="Z224">
        <f>IF(Source!BI79=4,H220+H221+H222, 0)</f>
        <v>0</v>
      </c>
    </row>
    <row r="225" spans="1:26" ht="28.5" x14ac:dyDescent="0.2">
      <c r="A225" s="39" t="str">
        <f>Source!E80</f>
        <v>21</v>
      </c>
      <c r="B225" s="40" t="str">
        <f>Source!F80</f>
        <v>67-4-5</v>
      </c>
      <c r="C225" s="40" t="str">
        <f>Source!G80</f>
        <v>Демонтаж светильников для люминесцентных ламп</v>
      </c>
      <c r="D225" s="23" t="str">
        <f>Source!H80</f>
        <v>100 ШТ</v>
      </c>
      <c r="E225" s="11">
        <f>Source!I80</f>
        <v>0.84</v>
      </c>
      <c r="F225" s="24">
        <f>Source!AL80+Source!AM80+Source!AO80</f>
        <v>145.97999999999999</v>
      </c>
      <c r="G225" s="25"/>
      <c r="H225" s="24"/>
      <c r="I225" s="25" t="str">
        <f>Source!BO80</f>
        <v/>
      </c>
      <c r="J225" s="25"/>
      <c r="K225" s="24"/>
      <c r="L225" s="26"/>
      <c r="S225">
        <f>ROUND((Source!FX80/100)*((ROUND(Source!AF80*Source!I80, 2)+ROUND(Source!AE80*Source!I80, 2))), 2)</f>
        <v>103.22</v>
      </c>
      <c r="T225">
        <f>Source!X80</f>
        <v>618.26</v>
      </c>
      <c r="U225">
        <f>ROUND((Source!FY80/100)*((ROUND(Source!AF80*Source!I80, 2)+ROUND(Source!AE80*Source!I80, 2))), 2)</f>
        <v>78.930000000000007</v>
      </c>
      <c r="V225">
        <f>Source!Y80</f>
        <v>472.78</v>
      </c>
    </row>
    <row r="226" spans="1:26" ht="14.25" x14ac:dyDescent="0.2">
      <c r="A226" s="39"/>
      <c r="B226" s="40"/>
      <c r="C226" s="40" t="s">
        <v>654</v>
      </c>
      <c r="D226" s="23"/>
      <c r="E226" s="11"/>
      <c r="F226" s="24">
        <f>Source!AO80</f>
        <v>143.47999999999999</v>
      </c>
      <c r="G226" s="25" t="str">
        <f>Source!DG80</f>
        <v/>
      </c>
      <c r="H226" s="24">
        <f>ROUND(Source!AF80*Source!I80, 2)</f>
        <v>120.52</v>
      </c>
      <c r="I226" s="25"/>
      <c r="J226" s="25">
        <f>IF(Source!BA80&lt;&gt; 0, Source!BA80, 1)</f>
        <v>5.99</v>
      </c>
      <c r="K226" s="24">
        <f>Source!S80</f>
        <v>721.93</v>
      </c>
      <c r="L226" s="26"/>
      <c r="R226">
        <f>H226</f>
        <v>120.52</v>
      </c>
    </row>
    <row r="227" spans="1:26" ht="14.25" x14ac:dyDescent="0.2">
      <c r="A227" s="39"/>
      <c r="B227" s="40"/>
      <c r="C227" s="40" t="s">
        <v>332</v>
      </c>
      <c r="D227" s="23"/>
      <c r="E227" s="11"/>
      <c r="F227" s="24">
        <f>Source!AM80</f>
        <v>2.5</v>
      </c>
      <c r="G227" s="25" t="str">
        <f>Source!DE80</f>
        <v/>
      </c>
      <c r="H227" s="24">
        <f>ROUND(Source!AD80*Source!I80, 2)</f>
        <v>2.1</v>
      </c>
      <c r="I227" s="25"/>
      <c r="J227" s="25">
        <f>IF(Source!BB80&lt;&gt; 0, Source!BB80, 1)</f>
        <v>5.99</v>
      </c>
      <c r="K227" s="24">
        <f>Source!Q80</f>
        <v>12.58</v>
      </c>
      <c r="L227" s="26"/>
    </row>
    <row r="228" spans="1:26" ht="14.25" x14ac:dyDescent="0.2">
      <c r="A228" s="39"/>
      <c r="B228" s="40"/>
      <c r="C228" s="40" t="s">
        <v>655</v>
      </c>
      <c r="D228" s="23"/>
      <c r="E228" s="11"/>
      <c r="F228" s="24">
        <f>Source!AN80</f>
        <v>1.08</v>
      </c>
      <c r="G228" s="25" t="str">
        <f>Source!DF80</f>
        <v/>
      </c>
      <c r="H228" s="27">
        <f>ROUND(Source!AE80*Source!I80, 2)</f>
        <v>0.91</v>
      </c>
      <c r="I228" s="25"/>
      <c r="J228" s="25">
        <f>IF(Source!BS80&lt;&gt; 0, Source!BS80, 1)</f>
        <v>5.99</v>
      </c>
      <c r="K228" s="27">
        <f>Source!R80</f>
        <v>5.43</v>
      </c>
      <c r="L228" s="26"/>
      <c r="R228">
        <f>H228</f>
        <v>0.91</v>
      </c>
    </row>
    <row r="229" spans="1:26" ht="14.25" x14ac:dyDescent="0.2">
      <c r="A229" s="39"/>
      <c r="B229" s="40"/>
      <c r="C229" s="40" t="s">
        <v>656</v>
      </c>
      <c r="D229" s="23" t="s">
        <v>657</v>
      </c>
      <c r="E229" s="11">
        <f>Source!BZ80</f>
        <v>85</v>
      </c>
      <c r="F229" s="43"/>
      <c r="G229" s="25"/>
      <c r="H229" s="24">
        <f>SUM(S225:S231)</f>
        <v>103.22</v>
      </c>
      <c r="I229" s="28"/>
      <c r="J229" s="22">
        <f>Source!AT80</f>
        <v>85</v>
      </c>
      <c r="K229" s="24">
        <f>SUM(T225:T231)</f>
        <v>618.26</v>
      </c>
      <c r="L229" s="26"/>
    </row>
    <row r="230" spans="1:26" ht="14.25" x14ac:dyDescent="0.2">
      <c r="A230" s="39"/>
      <c r="B230" s="40"/>
      <c r="C230" s="40" t="s">
        <v>658</v>
      </c>
      <c r="D230" s="23" t="s">
        <v>657</v>
      </c>
      <c r="E230" s="11">
        <f>Source!CA80</f>
        <v>65</v>
      </c>
      <c r="F230" s="43"/>
      <c r="G230" s="25"/>
      <c r="H230" s="24">
        <f>SUM(U225:U231)</f>
        <v>78.930000000000007</v>
      </c>
      <c r="I230" s="28"/>
      <c r="J230" s="22">
        <f>Source!AU80</f>
        <v>65</v>
      </c>
      <c r="K230" s="24">
        <f>SUM(V225:V231)</f>
        <v>472.78</v>
      </c>
      <c r="L230" s="26"/>
    </row>
    <row r="231" spans="1:26" ht="14.25" x14ac:dyDescent="0.2">
      <c r="A231" s="41"/>
      <c r="B231" s="42"/>
      <c r="C231" s="42" t="s">
        <v>659</v>
      </c>
      <c r="D231" s="29" t="s">
        <v>660</v>
      </c>
      <c r="E231" s="30">
        <f>Source!AQ80</f>
        <v>17.89</v>
      </c>
      <c r="F231" s="31"/>
      <c r="G231" s="32" t="str">
        <f>Source!DI80</f>
        <v/>
      </c>
      <c r="H231" s="31"/>
      <c r="I231" s="32"/>
      <c r="J231" s="32"/>
      <c r="K231" s="31"/>
      <c r="L231" s="33">
        <f>Source!U80</f>
        <v>15.0276</v>
      </c>
    </row>
    <row r="232" spans="1:26" ht="15" x14ac:dyDescent="0.25">
      <c r="G232" s="47">
        <f>H226+H227+H229+H230</f>
        <v>304.77</v>
      </c>
      <c r="H232" s="47"/>
      <c r="J232" s="47">
        <f>K226+K227+K229+K230</f>
        <v>1825.55</v>
      </c>
      <c r="K232" s="47"/>
      <c r="L232" s="34">
        <f>Source!U80</f>
        <v>15.0276</v>
      </c>
      <c r="O232" s="19">
        <f>G232</f>
        <v>304.77</v>
      </c>
      <c r="P232" s="19">
        <f>J232</f>
        <v>1825.55</v>
      </c>
      <c r="Q232" s="19">
        <f>L232</f>
        <v>15.0276</v>
      </c>
      <c r="W232">
        <f>IF(Source!BI80&lt;=1,H226+H227+H229+H230, 0)</f>
        <v>304.77</v>
      </c>
      <c r="X232">
        <f>IF(Source!BI80=2,H226+H227+H229+H230, 0)</f>
        <v>0</v>
      </c>
      <c r="Y232">
        <f>IF(Source!BI80=3,H226+H227+H229+H230, 0)</f>
        <v>0</v>
      </c>
      <c r="Z232">
        <f>IF(Source!BI80=4,H226+H227+H229+H230, 0)</f>
        <v>0</v>
      </c>
    </row>
    <row r="233" spans="1:26" ht="14.25" x14ac:dyDescent="0.2">
      <c r="A233" s="39" t="str">
        <f>Source!E81</f>
        <v>22</v>
      </c>
      <c r="B233" s="40" t="str">
        <f>Source!F81</f>
        <v>67-4-1</v>
      </c>
      <c r="C233" s="40" t="str">
        <f>Source!G81</f>
        <v>Демонтаж выключателей, розеток</v>
      </c>
      <c r="D233" s="23" t="str">
        <f>Source!H81</f>
        <v>100 ШТ</v>
      </c>
      <c r="E233" s="11">
        <f>Source!I81</f>
        <v>1.18</v>
      </c>
      <c r="F233" s="24">
        <f>Source!AL81+Source!AM81+Source!AO81</f>
        <v>45.55</v>
      </c>
      <c r="G233" s="25"/>
      <c r="H233" s="24"/>
      <c r="I233" s="25" t="str">
        <f>Source!BO81</f>
        <v/>
      </c>
      <c r="J233" s="25"/>
      <c r="K233" s="24"/>
      <c r="L233" s="26"/>
      <c r="S233">
        <f>ROUND((Source!FX81/100)*((ROUND(Source!AF81*Source!I81, 2)+ROUND(Source!AE81*Source!I81, 2))), 2)</f>
        <v>45.69</v>
      </c>
      <c r="T233">
        <f>Source!X81</f>
        <v>273.67</v>
      </c>
      <c r="U233">
        <f>ROUND((Source!FY81/100)*((ROUND(Source!AF81*Source!I81, 2)+ROUND(Source!AE81*Source!I81, 2))), 2)</f>
        <v>34.94</v>
      </c>
      <c r="V233">
        <f>Source!Y81</f>
        <v>209.27</v>
      </c>
    </row>
    <row r="234" spans="1:26" ht="14.25" x14ac:dyDescent="0.2">
      <c r="A234" s="39"/>
      <c r="B234" s="40"/>
      <c r="C234" s="40" t="s">
        <v>654</v>
      </c>
      <c r="D234" s="23"/>
      <c r="E234" s="11"/>
      <c r="F234" s="24">
        <f>Source!AO81</f>
        <v>45.55</v>
      </c>
      <c r="G234" s="25" t="str">
        <f>Source!DG81</f>
        <v/>
      </c>
      <c r="H234" s="24">
        <f>ROUND(Source!AF81*Source!I81, 2)</f>
        <v>53.75</v>
      </c>
      <c r="I234" s="25"/>
      <c r="J234" s="25">
        <f>IF(Source!BA81&lt;&gt; 0, Source!BA81, 1)</f>
        <v>5.99</v>
      </c>
      <c r="K234" s="24">
        <f>Source!S81</f>
        <v>321.95999999999998</v>
      </c>
      <c r="L234" s="26"/>
      <c r="R234">
        <f>H234</f>
        <v>53.75</v>
      </c>
    </row>
    <row r="235" spans="1:26" ht="14.25" x14ac:dyDescent="0.2">
      <c r="A235" s="39"/>
      <c r="B235" s="40"/>
      <c r="C235" s="40" t="s">
        <v>656</v>
      </c>
      <c r="D235" s="23" t="s">
        <v>657</v>
      </c>
      <c r="E235" s="11">
        <f>Source!BZ81</f>
        <v>85</v>
      </c>
      <c r="F235" s="43"/>
      <c r="G235" s="25"/>
      <c r="H235" s="24">
        <f>SUM(S233:S237)</f>
        <v>45.69</v>
      </c>
      <c r="I235" s="28"/>
      <c r="J235" s="22">
        <f>Source!AT81</f>
        <v>85</v>
      </c>
      <c r="K235" s="24">
        <f>SUM(T233:T237)</f>
        <v>273.67</v>
      </c>
      <c r="L235" s="26"/>
    </row>
    <row r="236" spans="1:26" ht="14.25" x14ac:dyDescent="0.2">
      <c r="A236" s="39"/>
      <c r="B236" s="40"/>
      <c r="C236" s="40" t="s">
        <v>658</v>
      </c>
      <c r="D236" s="23" t="s">
        <v>657</v>
      </c>
      <c r="E236" s="11">
        <f>Source!CA81</f>
        <v>65</v>
      </c>
      <c r="F236" s="43"/>
      <c r="G236" s="25"/>
      <c r="H236" s="24">
        <f>SUM(U233:U237)</f>
        <v>34.94</v>
      </c>
      <c r="I236" s="28"/>
      <c r="J236" s="22">
        <f>Source!AU81</f>
        <v>65</v>
      </c>
      <c r="K236" s="24">
        <f>SUM(V233:V237)</f>
        <v>209.27</v>
      </c>
      <c r="L236" s="26"/>
    </row>
    <row r="237" spans="1:26" ht="14.25" x14ac:dyDescent="0.2">
      <c r="A237" s="41"/>
      <c r="B237" s="42"/>
      <c r="C237" s="42" t="s">
        <v>659</v>
      </c>
      <c r="D237" s="29" t="s">
        <v>660</v>
      </c>
      <c r="E237" s="30">
        <f>Source!AQ81</f>
        <v>5.84</v>
      </c>
      <c r="F237" s="31"/>
      <c r="G237" s="32" t="str">
        <f>Source!DI81</f>
        <v/>
      </c>
      <c r="H237" s="31"/>
      <c r="I237" s="32"/>
      <c r="J237" s="32"/>
      <c r="K237" s="31"/>
      <c r="L237" s="33">
        <f>Source!U81</f>
        <v>6.8911999999999995</v>
      </c>
    </row>
    <row r="238" spans="1:26" ht="15" x14ac:dyDescent="0.25">
      <c r="G238" s="47">
        <f>H234+H235+H236</f>
        <v>134.38</v>
      </c>
      <c r="H238" s="47"/>
      <c r="J238" s="47">
        <f>K234+K235+K236</f>
        <v>804.9</v>
      </c>
      <c r="K238" s="47"/>
      <c r="L238" s="34">
        <f>Source!U81</f>
        <v>6.8911999999999995</v>
      </c>
      <c r="O238" s="19">
        <f>G238</f>
        <v>134.38</v>
      </c>
      <c r="P238" s="19">
        <f>J238</f>
        <v>804.9</v>
      </c>
      <c r="Q238" s="19">
        <f>L238</f>
        <v>6.8911999999999995</v>
      </c>
      <c r="W238">
        <f>IF(Source!BI81&lt;=1,H234+H235+H236, 0)</f>
        <v>134.38</v>
      </c>
      <c r="X238">
        <f>IF(Source!BI81=2,H234+H235+H236, 0)</f>
        <v>0</v>
      </c>
      <c r="Y238">
        <f>IF(Source!BI81=3,H234+H235+H236, 0)</f>
        <v>0</v>
      </c>
      <c r="Z238">
        <f>IF(Source!BI81=4,H234+H235+H236, 0)</f>
        <v>0</v>
      </c>
    </row>
    <row r="239" spans="1:26" ht="28.5" x14ac:dyDescent="0.2">
      <c r="A239" s="39" t="str">
        <f>Source!E82</f>
        <v>23</v>
      </c>
      <c r="B239" s="40" t="str">
        <f>Source!F82</f>
        <v>м08-02-399-01 прим.</v>
      </c>
      <c r="C239" s="40" t="str">
        <f>Source!G82</f>
        <v>Провод в коробах, сечением до 6 мм2</v>
      </c>
      <c r="D239" s="23" t="str">
        <f>Source!H82</f>
        <v>100 м</v>
      </c>
      <c r="E239" s="11">
        <f>Source!I82</f>
        <v>0.12</v>
      </c>
      <c r="F239" s="24">
        <f>Source!AL82+Source!AM82+Source!AO82</f>
        <v>41.11</v>
      </c>
      <c r="G239" s="25"/>
      <c r="H239" s="24"/>
      <c r="I239" s="25" t="str">
        <f>Source!BO82</f>
        <v/>
      </c>
      <c r="J239" s="25"/>
      <c r="K239" s="24"/>
      <c r="L239" s="26"/>
      <c r="S239">
        <f>ROUND((Source!FX82/100)*((ROUND(Source!AF82*Source!I82, 2)+ROUND(Source!AE82*Source!I82, 2))), 2)</f>
        <v>3.05</v>
      </c>
      <c r="T239">
        <f>Source!X82</f>
        <v>18.29</v>
      </c>
      <c r="U239">
        <f>ROUND((Source!FY82/100)*((ROUND(Source!AF82*Source!I82, 2)+ROUND(Source!AE82*Source!I82, 2))), 2)</f>
        <v>2.09</v>
      </c>
      <c r="V239">
        <f>Source!Y82</f>
        <v>12.51</v>
      </c>
    </row>
    <row r="240" spans="1:26" x14ac:dyDescent="0.2">
      <c r="C240" s="20" t="str">
        <f>"Объем: "&amp;Source!I82&amp;"=12/"&amp;"100"</f>
        <v>Объем: 0,12=12/100</v>
      </c>
    </row>
    <row r="241" spans="1:26" ht="14.25" x14ac:dyDescent="0.2">
      <c r="A241" s="39"/>
      <c r="B241" s="40"/>
      <c r="C241" s="40" t="s">
        <v>654</v>
      </c>
      <c r="D241" s="23"/>
      <c r="E241" s="11"/>
      <c r="F241" s="24">
        <f>Source!AO82</f>
        <v>26.51</v>
      </c>
      <c r="G241" s="25" t="str">
        <f>Source!DG82</f>
        <v/>
      </c>
      <c r="H241" s="24">
        <f>ROUND(Source!AF82*Source!I82, 2)</f>
        <v>3.18</v>
      </c>
      <c r="I241" s="25"/>
      <c r="J241" s="25">
        <f>IF(Source!BA82&lt;&gt; 0, Source!BA82, 1)</f>
        <v>5.99</v>
      </c>
      <c r="K241" s="24">
        <f>Source!S82</f>
        <v>19.059999999999999</v>
      </c>
      <c r="L241" s="26"/>
      <c r="R241">
        <f>H241</f>
        <v>3.18</v>
      </c>
    </row>
    <row r="242" spans="1:26" ht="14.25" x14ac:dyDescent="0.2">
      <c r="A242" s="39"/>
      <c r="B242" s="40"/>
      <c r="C242" s="40" t="s">
        <v>332</v>
      </c>
      <c r="D242" s="23"/>
      <c r="E242" s="11"/>
      <c r="F242" s="24">
        <f>Source!AM82</f>
        <v>1.78</v>
      </c>
      <c r="G242" s="25" t="str">
        <f>Source!DE82</f>
        <v/>
      </c>
      <c r="H242" s="24">
        <f>ROUND(Source!AD82*Source!I82, 2)</f>
        <v>0.21</v>
      </c>
      <c r="I242" s="25"/>
      <c r="J242" s="25">
        <f>IF(Source!BB82&lt;&gt; 0, Source!BB82, 1)</f>
        <v>5.99</v>
      </c>
      <c r="K242" s="24">
        <f>Source!Q82</f>
        <v>1.28</v>
      </c>
      <c r="L242" s="26"/>
    </row>
    <row r="243" spans="1:26" ht="14.25" x14ac:dyDescent="0.2">
      <c r="A243" s="39"/>
      <c r="B243" s="40"/>
      <c r="C243" s="40" t="s">
        <v>655</v>
      </c>
      <c r="D243" s="23"/>
      <c r="E243" s="11"/>
      <c r="F243" s="24">
        <f>Source!AN82</f>
        <v>0.26</v>
      </c>
      <c r="G243" s="25" t="str">
        <f>Source!DF82</f>
        <v/>
      </c>
      <c r="H243" s="27">
        <f>ROUND(Source!AE82*Source!I82, 2)</f>
        <v>0.03</v>
      </c>
      <c r="I243" s="25"/>
      <c r="J243" s="25">
        <f>IF(Source!BS82&lt;&gt; 0, Source!BS82, 1)</f>
        <v>5.99</v>
      </c>
      <c r="K243" s="27">
        <f>Source!R82</f>
        <v>0.19</v>
      </c>
      <c r="L243" s="26"/>
      <c r="R243">
        <f>H243</f>
        <v>0.03</v>
      </c>
    </row>
    <row r="244" spans="1:26" ht="14.25" x14ac:dyDescent="0.2">
      <c r="A244" s="39"/>
      <c r="B244" s="40"/>
      <c r="C244" s="40" t="s">
        <v>661</v>
      </c>
      <c r="D244" s="23"/>
      <c r="E244" s="11"/>
      <c r="F244" s="24">
        <f>Source!AL82</f>
        <v>12.82</v>
      </c>
      <c r="G244" s="25" t="str">
        <f>Source!DD82</f>
        <v/>
      </c>
      <c r="H244" s="24">
        <f>ROUND(Source!AC82*Source!I82, 2)</f>
        <v>1.54</v>
      </c>
      <c r="I244" s="25"/>
      <c r="J244" s="25">
        <f>IF(Source!BC82&lt;&gt; 0, Source!BC82, 1)</f>
        <v>5.99</v>
      </c>
      <c r="K244" s="24">
        <f>Source!P82</f>
        <v>9.2200000000000006</v>
      </c>
      <c r="L244" s="26"/>
    </row>
    <row r="245" spans="1:26" ht="14.25" x14ac:dyDescent="0.2">
      <c r="A245" s="39"/>
      <c r="B245" s="40"/>
      <c r="C245" s="40" t="s">
        <v>656</v>
      </c>
      <c r="D245" s="23" t="s">
        <v>657</v>
      </c>
      <c r="E245" s="11">
        <f>Source!BZ82</f>
        <v>95</v>
      </c>
      <c r="F245" s="43"/>
      <c r="G245" s="25"/>
      <c r="H245" s="24">
        <f>SUM(S239:S248)</f>
        <v>3.05</v>
      </c>
      <c r="I245" s="28"/>
      <c r="J245" s="22">
        <f>Source!AT82</f>
        <v>95</v>
      </c>
      <c r="K245" s="24">
        <f>SUM(T239:T248)</f>
        <v>18.29</v>
      </c>
      <c r="L245" s="26"/>
    </row>
    <row r="246" spans="1:26" ht="14.25" x14ac:dyDescent="0.2">
      <c r="A246" s="39"/>
      <c r="B246" s="40"/>
      <c r="C246" s="40" t="s">
        <v>658</v>
      </c>
      <c r="D246" s="23" t="s">
        <v>657</v>
      </c>
      <c r="E246" s="11">
        <f>Source!CA82</f>
        <v>65</v>
      </c>
      <c r="F246" s="43"/>
      <c r="G246" s="25"/>
      <c r="H246" s="24">
        <f>SUM(U239:U248)</f>
        <v>2.09</v>
      </c>
      <c r="I246" s="28"/>
      <c r="J246" s="22">
        <f>Source!AU82</f>
        <v>65</v>
      </c>
      <c r="K246" s="24">
        <f>SUM(V239:V248)</f>
        <v>12.51</v>
      </c>
      <c r="L246" s="26"/>
    </row>
    <row r="247" spans="1:26" ht="14.25" x14ac:dyDescent="0.2">
      <c r="A247" s="39"/>
      <c r="B247" s="40"/>
      <c r="C247" s="40" t="s">
        <v>659</v>
      </c>
      <c r="D247" s="23" t="s">
        <v>660</v>
      </c>
      <c r="E247" s="11">
        <f>Source!AQ82</f>
        <v>2.82</v>
      </c>
      <c r="F247" s="24"/>
      <c r="G247" s="25" t="str">
        <f>Source!DI82</f>
        <v/>
      </c>
      <c r="H247" s="24"/>
      <c r="I247" s="25"/>
      <c r="J247" s="25"/>
      <c r="K247" s="24"/>
      <c r="L247" s="35">
        <f>Source!U82</f>
        <v>0.33839999999999998</v>
      </c>
    </row>
    <row r="248" spans="1:26" ht="85.5" x14ac:dyDescent="0.2">
      <c r="A248" s="41" t="str">
        <f>Source!E83</f>
        <v>23,1</v>
      </c>
      <c r="B248" s="42" t="str">
        <f>Source!F83</f>
        <v>21.1.06.09-0151</v>
      </c>
      <c r="C248" s="42" t="str">
        <f>Source!G83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248" s="29" t="str">
        <f>Source!H83</f>
        <v>1000 м</v>
      </c>
      <c r="E248" s="30">
        <f>Source!I83</f>
        <v>1.2E-2</v>
      </c>
      <c r="F248" s="31">
        <f>Source!AL83+Source!AM83+Source!AO83</f>
        <v>4832.12</v>
      </c>
      <c r="G248" s="37" t="s">
        <v>3</v>
      </c>
      <c r="H248" s="31">
        <f>ROUND(Source!AC83*Source!I83, 2)+ROUND(Source!AD83*Source!I83, 2)+ROUND(Source!AF83*Source!I83, 2)</f>
        <v>57.99</v>
      </c>
      <c r="I248" s="32"/>
      <c r="J248" s="32">
        <f>IF(Source!BC83&lt;&gt; 0, Source!BC83, 1)</f>
        <v>5.99</v>
      </c>
      <c r="K248" s="31">
        <f>Source!O83</f>
        <v>347.33</v>
      </c>
      <c r="L248" s="38"/>
      <c r="S248">
        <f>ROUND((Source!FX83/100)*((ROUND(Source!AF83*Source!I83, 2)+ROUND(Source!AE83*Source!I83, 2))), 2)</f>
        <v>0</v>
      </c>
      <c r="T248">
        <f>Source!X83</f>
        <v>0</v>
      </c>
      <c r="U248">
        <f>ROUND((Source!FY83/100)*((ROUND(Source!AF83*Source!I83, 2)+ROUND(Source!AE83*Source!I83, 2))), 2)</f>
        <v>0</v>
      </c>
      <c r="V248">
        <f>Source!Y83</f>
        <v>0</v>
      </c>
      <c r="W248">
        <f>IF(Source!BI83&lt;=1,H248, 0)</f>
        <v>0</v>
      </c>
      <c r="X248">
        <f>IF(Source!BI83=2,H248, 0)</f>
        <v>57.99</v>
      </c>
      <c r="Y248">
        <f>IF(Source!BI83=3,H248, 0)</f>
        <v>0</v>
      </c>
      <c r="Z248">
        <f>IF(Source!BI83=4,H248, 0)</f>
        <v>0</v>
      </c>
    </row>
    <row r="249" spans="1:26" ht="15" x14ac:dyDescent="0.25">
      <c r="G249" s="47">
        <f>H241+H242+H244+H245+H246+SUM(H248:H248)</f>
        <v>68.06</v>
      </c>
      <c r="H249" s="47"/>
      <c r="J249" s="47">
        <f>K241+K242+K244+K245+K246+SUM(K248:K248)</f>
        <v>407.69</v>
      </c>
      <c r="K249" s="47"/>
      <c r="L249" s="34">
        <f>Source!U82</f>
        <v>0.33839999999999998</v>
      </c>
      <c r="O249" s="19">
        <f>G249</f>
        <v>68.06</v>
      </c>
      <c r="P249" s="19">
        <f>J249</f>
        <v>407.69</v>
      </c>
      <c r="Q249" s="19">
        <f>L249</f>
        <v>0.33839999999999998</v>
      </c>
      <c r="W249">
        <f>IF(Source!BI82&lt;=1,H241+H242+H244+H245+H246, 0)</f>
        <v>0</v>
      </c>
      <c r="X249">
        <f>IF(Source!BI82=2,H241+H242+H244+H245+H246, 0)</f>
        <v>10.07</v>
      </c>
      <c r="Y249">
        <f>IF(Source!BI82=3,H241+H242+H244+H245+H246, 0)</f>
        <v>0</v>
      </c>
      <c r="Z249">
        <f>IF(Source!BI82=4,H241+H242+H244+H245+H246, 0)</f>
        <v>0</v>
      </c>
    </row>
    <row r="250" spans="1:26" ht="28.5" x14ac:dyDescent="0.2">
      <c r="A250" s="39" t="str">
        <f>Source!E84</f>
        <v>24</v>
      </c>
      <c r="B250" s="40" t="str">
        <f>Source!F84</f>
        <v>м08-02-390-01</v>
      </c>
      <c r="C250" s="40" t="str">
        <f>Source!G84</f>
        <v>Короба пластмассовые шириной до 40 мм</v>
      </c>
      <c r="D250" s="23" t="str">
        <f>Source!H84</f>
        <v>100 м</v>
      </c>
      <c r="E250" s="11">
        <f>Source!I84</f>
        <v>0.77</v>
      </c>
      <c r="F250" s="24">
        <f>Source!AL84+Source!AM84+Source!AO84</f>
        <v>206.76</v>
      </c>
      <c r="G250" s="25"/>
      <c r="H250" s="24"/>
      <c r="I250" s="25" t="str">
        <f>Source!BO84</f>
        <v/>
      </c>
      <c r="J250" s="25"/>
      <c r="K250" s="24"/>
      <c r="L250" s="26"/>
      <c r="S250">
        <f>ROUND((Source!FX84/100)*((ROUND(Source!AF84*Source!I84, 2)+ROUND(Source!AE84*Source!I84, 2))), 2)</f>
        <v>113.43</v>
      </c>
      <c r="T250">
        <f>Source!X84</f>
        <v>679.43</v>
      </c>
      <c r="U250">
        <f>ROUND((Source!FY84/100)*((ROUND(Source!AF84*Source!I84, 2)+ROUND(Source!AE84*Source!I84, 2))), 2)</f>
        <v>77.61</v>
      </c>
      <c r="V250">
        <f>Source!Y84</f>
        <v>464.87</v>
      </c>
    </row>
    <row r="251" spans="1:26" ht="14.25" x14ac:dyDescent="0.2">
      <c r="A251" s="39"/>
      <c r="B251" s="40"/>
      <c r="C251" s="40" t="s">
        <v>654</v>
      </c>
      <c r="D251" s="23"/>
      <c r="E251" s="11"/>
      <c r="F251" s="24">
        <f>Source!AO84</f>
        <v>154.91999999999999</v>
      </c>
      <c r="G251" s="25" t="str">
        <f>Source!DG84</f>
        <v/>
      </c>
      <c r="H251" s="24">
        <f>ROUND(Source!AF84*Source!I84, 2)</f>
        <v>119.29</v>
      </c>
      <c r="I251" s="25"/>
      <c r="J251" s="25">
        <f>IF(Source!BA84&lt;&gt; 0, Source!BA84, 1)</f>
        <v>5.99</v>
      </c>
      <c r="K251" s="24">
        <f>Source!S84</f>
        <v>714.54</v>
      </c>
      <c r="L251" s="26"/>
      <c r="R251">
        <f>H251</f>
        <v>119.29</v>
      </c>
    </row>
    <row r="252" spans="1:26" ht="14.25" x14ac:dyDescent="0.2">
      <c r="A252" s="39"/>
      <c r="B252" s="40"/>
      <c r="C252" s="40" t="s">
        <v>332</v>
      </c>
      <c r="D252" s="23"/>
      <c r="E252" s="11"/>
      <c r="F252" s="24">
        <f>Source!AM84</f>
        <v>0.31</v>
      </c>
      <c r="G252" s="25" t="str">
        <f>Source!DE84</f>
        <v/>
      </c>
      <c r="H252" s="24">
        <f>ROUND(Source!AD84*Source!I84, 2)</f>
        <v>0.24</v>
      </c>
      <c r="I252" s="25"/>
      <c r="J252" s="25">
        <f>IF(Source!BB84&lt;&gt; 0, Source!BB84, 1)</f>
        <v>5.99</v>
      </c>
      <c r="K252" s="24">
        <f>Source!Q84</f>
        <v>1.43</v>
      </c>
      <c r="L252" s="26"/>
    </row>
    <row r="253" spans="1:26" ht="14.25" x14ac:dyDescent="0.2">
      <c r="A253" s="39"/>
      <c r="B253" s="40"/>
      <c r="C253" s="40" t="s">
        <v>655</v>
      </c>
      <c r="D253" s="23"/>
      <c r="E253" s="11"/>
      <c r="F253" s="24">
        <f>Source!AN84</f>
        <v>0.14000000000000001</v>
      </c>
      <c r="G253" s="25" t="str">
        <f>Source!DF84</f>
        <v/>
      </c>
      <c r="H253" s="27">
        <f>ROUND(Source!AE84*Source!I84, 2)</f>
        <v>0.11</v>
      </c>
      <c r="I253" s="25"/>
      <c r="J253" s="25">
        <f>IF(Source!BS84&lt;&gt; 0, Source!BS84, 1)</f>
        <v>5.99</v>
      </c>
      <c r="K253" s="27">
        <f>Source!R84</f>
        <v>0.65</v>
      </c>
      <c r="L253" s="26"/>
      <c r="R253">
        <f>H253</f>
        <v>0.11</v>
      </c>
    </row>
    <row r="254" spans="1:26" ht="14.25" x14ac:dyDescent="0.2">
      <c r="A254" s="39"/>
      <c r="B254" s="40"/>
      <c r="C254" s="40" t="s">
        <v>661</v>
      </c>
      <c r="D254" s="23"/>
      <c r="E254" s="11"/>
      <c r="F254" s="24">
        <f>Source!AL84</f>
        <v>51.53</v>
      </c>
      <c r="G254" s="25" t="str">
        <f>Source!DD84</f>
        <v/>
      </c>
      <c r="H254" s="24">
        <f>ROUND(Source!AC84*Source!I84, 2)</f>
        <v>39.68</v>
      </c>
      <c r="I254" s="25"/>
      <c r="J254" s="25">
        <f>IF(Source!BC84&lt;&gt; 0, Source!BC84, 1)</f>
        <v>5.99</v>
      </c>
      <c r="K254" s="24">
        <f>Source!P84</f>
        <v>237.67</v>
      </c>
      <c r="L254" s="26"/>
    </row>
    <row r="255" spans="1:26" ht="14.25" x14ac:dyDescent="0.2">
      <c r="A255" s="39"/>
      <c r="B255" s="40"/>
      <c r="C255" s="40" t="s">
        <v>656</v>
      </c>
      <c r="D255" s="23" t="s">
        <v>657</v>
      </c>
      <c r="E255" s="11">
        <f>Source!BZ84</f>
        <v>95</v>
      </c>
      <c r="F255" s="43"/>
      <c r="G255" s="25"/>
      <c r="H255" s="24">
        <f>SUM(S250:S258)</f>
        <v>113.43</v>
      </c>
      <c r="I255" s="28"/>
      <c r="J255" s="22">
        <f>Source!AT84</f>
        <v>95</v>
      </c>
      <c r="K255" s="24">
        <f>SUM(T250:T258)</f>
        <v>679.43</v>
      </c>
      <c r="L255" s="26"/>
    </row>
    <row r="256" spans="1:26" ht="14.25" x14ac:dyDescent="0.2">
      <c r="A256" s="39"/>
      <c r="B256" s="40"/>
      <c r="C256" s="40" t="s">
        <v>658</v>
      </c>
      <c r="D256" s="23" t="s">
        <v>657</v>
      </c>
      <c r="E256" s="11">
        <f>Source!CA84</f>
        <v>65</v>
      </c>
      <c r="F256" s="43"/>
      <c r="G256" s="25"/>
      <c r="H256" s="24">
        <f>SUM(U250:U258)</f>
        <v>77.61</v>
      </c>
      <c r="I256" s="28"/>
      <c r="J256" s="22">
        <f>Source!AU84</f>
        <v>65</v>
      </c>
      <c r="K256" s="24">
        <f>SUM(V250:V258)</f>
        <v>464.87</v>
      </c>
      <c r="L256" s="26"/>
    </row>
    <row r="257" spans="1:26" ht="14.25" x14ac:dyDescent="0.2">
      <c r="A257" s="39"/>
      <c r="B257" s="40"/>
      <c r="C257" s="40" t="s">
        <v>659</v>
      </c>
      <c r="D257" s="23" t="s">
        <v>660</v>
      </c>
      <c r="E257" s="11">
        <f>Source!AQ84</f>
        <v>16.29</v>
      </c>
      <c r="F257" s="24"/>
      <c r="G257" s="25" t="str">
        <f>Source!DI84</f>
        <v/>
      </c>
      <c r="H257" s="24"/>
      <c r="I257" s="25"/>
      <c r="J257" s="25"/>
      <c r="K257" s="24"/>
      <c r="L257" s="35">
        <f>Source!U84</f>
        <v>12.5433</v>
      </c>
    </row>
    <row r="258" spans="1:26" ht="28.5" x14ac:dyDescent="0.2">
      <c r="A258" s="41" t="str">
        <f>Source!E85</f>
        <v>24,1</v>
      </c>
      <c r="B258" s="42" t="str">
        <f>Source!F85</f>
        <v>20.2.05.04-0011</v>
      </c>
      <c r="C258" s="42" t="str">
        <f>Source!G85</f>
        <v>Кабель-канал (короб) "Legrand" 10х10 мм прим.</v>
      </c>
      <c r="D258" s="29" t="str">
        <f>Source!H85</f>
        <v>100 м</v>
      </c>
      <c r="E258" s="30">
        <f>Source!I85</f>
        <v>0.77</v>
      </c>
      <c r="F258" s="31">
        <f>Source!AL85+Source!AM85+Source!AO85</f>
        <v>715</v>
      </c>
      <c r="G258" s="37" t="s">
        <v>3</v>
      </c>
      <c r="H258" s="31">
        <f>ROUND(Source!AC85*Source!I85, 2)+ROUND(Source!AD85*Source!I85, 2)+ROUND(Source!AF85*Source!I85, 2)</f>
        <v>550.54999999999995</v>
      </c>
      <c r="I258" s="32"/>
      <c r="J258" s="32">
        <f>IF(Source!BC85&lt;&gt; 0, Source!BC85, 1)</f>
        <v>5.99</v>
      </c>
      <c r="K258" s="31">
        <f>Source!O85</f>
        <v>3297.79</v>
      </c>
      <c r="L258" s="38"/>
      <c r="S258">
        <f>ROUND((Source!FX85/100)*((ROUND(Source!AF85*Source!I85, 2)+ROUND(Source!AE85*Source!I85, 2))), 2)</f>
        <v>0</v>
      </c>
      <c r="T258">
        <f>Source!X85</f>
        <v>0</v>
      </c>
      <c r="U258">
        <f>ROUND((Source!FY85/100)*((ROUND(Source!AF85*Source!I85, 2)+ROUND(Source!AE85*Source!I85, 2))), 2)</f>
        <v>0</v>
      </c>
      <c r="V258">
        <f>Source!Y85</f>
        <v>0</v>
      </c>
      <c r="W258">
        <f>IF(Source!BI85&lt;=1,H258, 0)</f>
        <v>0</v>
      </c>
      <c r="X258">
        <f>IF(Source!BI85=2,H258, 0)</f>
        <v>550.54999999999995</v>
      </c>
      <c r="Y258">
        <f>IF(Source!BI85=3,H258, 0)</f>
        <v>0</v>
      </c>
      <c r="Z258">
        <f>IF(Source!BI85=4,H258, 0)</f>
        <v>0</v>
      </c>
    </row>
    <row r="259" spans="1:26" ht="15" x14ac:dyDescent="0.25">
      <c r="G259" s="47">
        <f>H251+H252+H254+H255+H256+SUM(H258:H258)</f>
        <v>900.8</v>
      </c>
      <c r="H259" s="47"/>
      <c r="J259" s="47">
        <f>K251+K252+K254+K255+K256+SUM(K258:K258)</f>
        <v>5395.73</v>
      </c>
      <c r="K259" s="47"/>
      <c r="L259" s="34">
        <f>Source!U84</f>
        <v>12.5433</v>
      </c>
      <c r="O259" s="19">
        <f>G259</f>
        <v>900.8</v>
      </c>
      <c r="P259" s="19">
        <f>J259</f>
        <v>5395.73</v>
      </c>
      <c r="Q259" s="19">
        <f>L259</f>
        <v>12.5433</v>
      </c>
      <c r="W259">
        <f>IF(Source!BI84&lt;=1,H251+H252+H254+H255+H256, 0)</f>
        <v>0</v>
      </c>
      <c r="X259">
        <f>IF(Source!BI84=2,H251+H252+H254+H255+H256, 0)</f>
        <v>350.25</v>
      </c>
      <c r="Y259">
        <f>IF(Source!BI84=3,H251+H252+H254+H255+H256, 0)</f>
        <v>0</v>
      </c>
      <c r="Z259">
        <f>IF(Source!BI84=4,H251+H252+H254+H255+H256, 0)</f>
        <v>0</v>
      </c>
    </row>
    <row r="260" spans="1:26" ht="14.25" x14ac:dyDescent="0.2">
      <c r="A260" s="39" t="str">
        <f>Source!E86</f>
        <v>25</v>
      </c>
      <c r="B260" s="40" t="str">
        <f>Source!F86</f>
        <v>м10-08-019-01</v>
      </c>
      <c r="C260" s="40" t="str">
        <f>Source!G86</f>
        <v>Коробка ответвительная на стене</v>
      </c>
      <c r="D260" s="23" t="str">
        <f>Source!H86</f>
        <v>ШТ</v>
      </c>
      <c r="E260" s="11">
        <f>Source!I86</f>
        <v>56</v>
      </c>
      <c r="F260" s="24">
        <f>Source!AL86+Source!AM86+Source!AO86</f>
        <v>5.29</v>
      </c>
      <c r="G260" s="25"/>
      <c r="H260" s="24"/>
      <c r="I260" s="25" t="str">
        <f>Source!BO86</f>
        <v/>
      </c>
      <c r="J260" s="25"/>
      <c r="K260" s="24"/>
      <c r="L260" s="26"/>
      <c r="S260">
        <f>ROUND((Source!FX86/100)*((ROUND(Source!AF86*Source!I86, 2)+ROUND(Source!AE86*Source!I86, 2))), 2)</f>
        <v>218.62</v>
      </c>
      <c r="T260">
        <f>Source!X86</f>
        <v>1309.56</v>
      </c>
      <c r="U260">
        <f>ROUND((Source!FY86/100)*((ROUND(Source!AF86*Source!I86, 2)+ROUND(Source!AE86*Source!I86, 2))), 2)</f>
        <v>163.97</v>
      </c>
      <c r="V260">
        <f>Source!Y86</f>
        <v>982.17</v>
      </c>
    </row>
    <row r="261" spans="1:26" ht="14.25" x14ac:dyDescent="0.2">
      <c r="A261" s="39"/>
      <c r="B261" s="40"/>
      <c r="C261" s="40" t="s">
        <v>654</v>
      </c>
      <c r="D261" s="23"/>
      <c r="E261" s="11"/>
      <c r="F261" s="24">
        <f>Source!AO86</f>
        <v>4.88</v>
      </c>
      <c r="G261" s="25" t="str">
        <f>Source!DG86</f>
        <v/>
      </c>
      <c r="H261" s="24">
        <f>ROUND(Source!AF86*Source!I86, 2)</f>
        <v>273.27999999999997</v>
      </c>
      <c r="I261" s="25"/>
      <c r="J261" s="25">
        <f>IF(Source!BA86&lt;&gt; 0, Source!BA86, 1)</f>
        <v>5.99</v>
      </c>
      <c r="K261" s="24">
        <f>Source!S86</f>
        <v>1636.95</v>
      </c>
      <c r="L261" s="26"/>
      <c r="R261">
        <f>H261</f>
        <v>273.27999999999997</v>
      </c>
    </row>
    <row r="262" spans="1:26" ht="14.25" x14ac:dyDescent="0.2">
      <c r="A262" s="39"/>
      <c r="B262" s="40"/>
      <c r="C262" s="40" t="s">
        <v>661</v>
      </c>
      <c r="D262" s="23"/>
      <c r="E262" s="11"/>
      <c r="F262" s="24">
        <f>Source!AL86</f>
        <v>0.41</v>
      </c>
      <c r="G262" s="25" t="str">
        <f>Source!DD86</f>
        <v/>
      </c>
      <c r="H262" s="24">
        <f>ROUND(Source!AC86*Source!I86, 2)</f>
        <v>22.96</v>
      </c>
      <c r="I262" s="25"/>
      <c r="J262" s="25">
        <f>IF(Source!BC86&lt;&gt; 0, Source!BC86, 1)</f>
        <v>5.99</v>
      </c>
      <c r="K262" s="24">
        <f>Source!P86</f>
        <v>137.53</v>
      </c>
      <c r="L262" s="26"/>
    </row>
    <row r="263" spans="1:26" ht="14.25" x14ac:dyDescent="0.2">
      <c r="A263" s="39"/>
      <c r="B263" s="40"/>
      <c r="C263" s="40" t="s">
        <v>656</v>
      </c>
      <c r="D263" s="23" t="s">
        <v>657</v>
      </c>
      <c r="E263" s="11">
        <f>Source!BZ86</f>
        <v>80</v>
      </c>
      <c r="F263" s="43"/>
      <c r="G263" s="25"/>
      <c r="H263" s="24">
        <f>SUM(S260:S266)</f>
        <v>218.62</v>
      </c>
      <c r="I263" s="28"/>
      <c r="J263" s="22">
        <f>Source!AT86</f>
        <v>80</v>
      </c>
      <c r="K263" s="24">
        <f>SUM(T260:T266)</f>
        <v>1309.56</v>
      </c>
      <c r="L263" s="26"/>
    </row>
    <row r="264" spans="1:26" ht="14.25" x14ac:dyDescent="0.2">
      <c r="A264" s="39"/>
      <c r="B264" s="40"/>
      <c r="C264" s="40" t="s">
        <v>658</v>
      </c>
      <c r="D264" s="23" t="s">
        <v>657</v>
      </c>
      <c r="E264" s="11">
        <f>Source!CA86</f>
        <v>60</v>
      </c>
      <c r="F264" s="43"/>
      <c r="G264" s="25"/>
      <c r="H264" s="24">
        <f>SUM(U260:U266)</f>
        <v>163.97</v>
      </c>
      <c r="I264" s="28"/>
      <c r="J264" s="22">
        <f>Source!AU86</f>
        <v>60</v>
      </c>
      <c r="K264" s="24">
        <f>SUM(V260:V266)</f>
        <v>982.17</v>
      </c>
      <c r="L264" s="26"/>
    </row>
    <row r="265" spans="1:26" ht="14.25" x14ac:dyDescent="0.2">
      <c r="A265" s="39"/>
      <c r="B265" s="40"/>
      <c r="C265" s="40" t="s">
        <v>659</v>
      </c>
      <c r="D265" s="23" t="s">
        <v>660</v>
      </c>
      <c r="E265" s="11">
        <f>Source!AQ86</f>
        <v>0.5</v>
      </c>
      <c r="F265" s="24"/>
      <c r="G265" s="25" t="str">
        <f>Source!DI86</f>
        <v/>
      </c>
      <c r="H265" s="24"/>
      <c r="I265" s="25"/>
      <c r="J265" s="25"/>
      <c r="K265" s="24"/>
      <c r="L265" s="35">
        <f>Source!U86</f>
        <v>28</v>
      </c>
    </row>
    <row r="266" spans="1:26" ht="14.25" x14ac:dyDescent="0.2">
      <c r="A266" s="41" t="str">
        <f>Source!E87</f>
        <v>25,1</v>
      </c>
      <c r="B266" s="42" t="str">
        <f>Source!F87</f>
        <v>20.5.02.11-0041</v>
      </c>
      <c r="C266" s="42" t="str">
        <f>Source!G87</f>
        <v>Коробка установочная ОП-3</v>
      </c>
      <c r="D266" s="29" t="str">
        <f>Source!H87</f>
        <v>10 шт.</v>
      </c>
      <c r="E266" s="30">
        <f>Source!I87</f>
        <v>5.6</v>
      </c>
      <c r="F266" s="31">
        <f>Source!AL87+Source!AM87+Source!AO87</f>
        <v>83.1</v>
      </c>
      <c r="G266" s="37" t="s">
        <v>3</v>
      </c>
      <c r="H266" s="31">
        <f>ROUND(Source!AC87*Source!I87, 2)+ROUND(Source!AD87*Source!I87, 2)+ROUND(Source!AF87*Source!I87, 2)</f>
        <v>465.36</v>
      </c>
      <c r="I266" s="32"/>
      <c r="J266" s="32">
        <f>IF(Source!BC87&lt;&gt; 0, Source!BC87, 1)</f>
        <v>5.99</v>
      </c>
      <c r="K266" s="31">
        <f>Source!O87</f>
        <v>2787.51</v>
      </c>
      <c r="L266" s="38"/>
      <c r="S266">
        <f>ROUND((Source!FX87/100)*((ROUND(Source!AF87*Source!I87, 2)+ROUND(Source!AE87*Source!I87, 2))), 2)</f>
        <v>0</v>
      </c>
      <c r="T266">
        <f>Source!X87</f>
        <v>0</v>
      </c>
      <c r="U266">
        <f>ROUND((Source!FY87/100)*((ROUND(Source!AF87*Source!I87, 2)+ROUND(Source!AE87*Source!I87, 2))), 2)</f>
        <v>0</v>
      </c>
      <c r="V266">
        <f>Source!Y87</f>
        <v>0</v>
      </c>
      <c r="W266">
        <f>IF(Source!BI87&lt;=1,H266, 0)</f>
        <v>0</v>
      </c>
      <c r="X266">
        <f>IF(Source!BI87=2,H266, 0)</f>
        <v>465.36</v>
      </c>
      <c r="Y266">
        <f>IF(Source!BI87=3,H266, 0)</f>
        <v>0</v>
      </c>
      <c r="Z266">
        <f>IF(Source!BI87=4,H266, 0)</f>
        <v>0</v>
      </c>
    </row>
    <row r="267" spans="1:26" ht="15" x14ac:dyDescent="0.25">
      <c r="G267" s="47">
        <f>H261+H262+H263+H264+SUM(H266:H266)</f>
        <v>1144.19</v>
      </c>
      <c r="H267" s="47"/>
      <c r="J267" s="47">
        <f>K261+K262+K263+K264+SUM(K266:K266)</f>
        <v>6853.72</v>
      </c>
      <c r="K267" s="47"/>
      <c r="L267" s="34">
        <f>Source!U86</f>
        <v>28</v>
      </c>
      <c r="O267" s="19">
        <f>G267</f>
        <v>1144.19</v>
      </c>
      <c r="P267" s="19">
        <f>J267</f>
        <v>6853.72</v>
      </c>
      <c r="Q267" s="19">
        <f>L267</f>
        <v>28</v>
      </c>
      <c r="W267">
        <f>IF(Source!BI86&lt;=1,H261+H262+H263+H264, 0)</f>
        <v>0</v>
      </c>
      <c r="X267">
        <f>IF(Source!BI86=2,H261+H262+H263+H264, 0)</f>
        <v>678.82999999999993</v>
      </c>
      <c r="Y267">
        <f>IF(Source!BI86=3,H261+H262+H263+H264, 0)</f>
        <v>0</v>
      </c>
      <c r="Z267">
        <f>IF(Source!BI86=4,H261+H262+H263+H264, 0)</f>
        <v>0</v>
      </c>
    </row>
    <row r="268" spans="1:26" ht="42.75" x14ac:dyDescent="0.2">
      <c r="A268" s="39" t="str">
        <f>Source!E88</f>
        <v>26</v>
      </c>
      <c r="B268" s="40" t="str">
        <f>Source!F88</f>
        <v>м08-03-591-04</v>
      </c>
      <c r="C268" s="40" t="str">
        <f>Source!G88</f>
        <v>Выключатель двухклавишный неутопленного типа при открытой проводке</v>
      </c>
      <c r="D268" s="23" t="str">
        <f>Source!H88</f>
        <v>100 ШТ</v>
      </c>
      <c r="E268" s="11">
        <f>Source!I88</f>
        <v>0.1</v>
      </c>
      <c r="F268" s="24">
        <f>Source!AL88+Source!AM88+Source!AO88</f>
        <v>456.35</v>
      </c>
      <c r="G268" s="25"/>
      <c r="H268" s="24"/>
      <c r="I268" s="25" t="str">
        <f>Source!BO88</f>
        <v/>
      </c>
      <c r="J268" s="25"/>
      <c r="K268" s="24"/>
      <c r="L268" s="26"/>
      <c r="S268">
        <f>ROUND((Source!FX88/100)*((ROUND(Source!AF88*Source!I88, 2)+ROUND(Source!AE88*Source!I88, 2))), 2)</f>
        <v>33.159999999999997</v>
      </c>
      <c r="T268">
        <f>Source!X88</f>
        <v>198.67</v>
      </c>
      <c r="U268">
        <f>ROUND((Source!FY88/100)*((ROUND(Source!AF88*Source!I88, 2)+ROUND(Source!AE88*Source!I88, 2))), 2)</f>
        <v>22.69</v>
      </c>
      <c r="V268">
        <f>Source!Y88</f>
        <v>135.93</v>
      </c>
    </row>
    <row r="269" spans="1:26" ht="14.25" x14ac:dyDescent="0.2">
      <c r="A269" s="39"/>
      <c r="B269" s="40"/>
      <c r="C269" s="40" t="s">
        <v>654</v>
      </c>
      <c r="D269" s="23"/>
      <c r="E269" s="11"/>
      <c r="F269" s="24">
        <f>Source!AO88</f>
        <v>348.49</v>
      </c>
      <c r="G269" s="25" t="str">
        <f>Source!DG88</f>
        <v/>
      </c>
      <c r="H269" s="24">
        <f>ROUND(Source!AF88*Source!I88, 2)</f>
        <v>34.85</v>
      </c>
      <c r="I269" s="25"/>
      <c r="J269" s="25">
        <f>IF(Source!BA88&lt;&gt; 0, Source!BA88, 1)</f>
        <v>5.99</v>
      </c>
      <c r="K269" s="24">
        <f>Source!S88</f>
        <v>208.75</v>
      </c>
      <c r="L269" s="26"/>
      <c r="R269">
        <f>H269</f>
        <v>34.85</v>
      </c>
    </row>
    <row r="270" spans="1:26" ht="14.25" x14ac:dyDescent="0.2">
      <c r="A270" s="39"/>
      <c r="B270" s="40"/>
      <c r="C270" s="40" t="s">
        <v>332</v>
      </c>
      <c r="D270" s="23"/>
      <c r="E270" s="11"/>
      <c r="F270" s="24">
        <f>Source!AM88</f>
        <v>4.67</v>
      </c>
      <c r="G270" s="25" t="str">
        <f>Source!DE88</f>
        <v/>
      </c>
      <c r="H270" s="24">
        <f>ROUND(Source!AD88*Source!I88, 2)</f>
        <v>0.47</v>
      </c>
      <c r="I270" s="25"/>
      <c r="J270" s="25">
        <f>IF(Source!BB88&lt;&gt; 0, Source!BB88, 1)</f>
        <v>5.99</v>
      </c>
      <c r="K270" s="24">
        <f>Source!Q88</f>
        <v>2.8</v>
      </c>
      <c r="L270" s="26"/>
    </row>
    <row r="271" spans="1:26" ht="14.25" x14ac:dyDescent="0.2">
      <c r="A271" s="39"/>
      <c r="B271" s="40"/>
      <c r="C271" s="40" t="s">
        <v>655</v>
      </c>
      <c r="D271" s="23"/>
      <c r="E271" s="11"/>
      <c r="F271" s="24">
        <f>Source!AN88</f>
        <v>0.64</v>
      </c>
      <c r="G271" s="25" t="str">
        <f>Source!DF88</f>
        <v/>
      </c>
      <c r="H271" s="27">
        <f>ROUND(Source!AE88*Source!I88, 2)</f>
        <v>0.06</v>
      </c>
      <c r="I271" s="25"/>
      <c r="J271" s="25">
        <f>IF(Source!BS88&lt;&gt; 0, Source!BS88, 1)</f>
        <v>5.99</v>
      </c>
      <c r="K271" s="27">
        <f>Source!R88</f>
        <v>0.38</v>
      </c>
      <c r="L271" s="26"/>
      <c r="R271">
        <f>H271</f>
        <v>0.06</v>
      </c>
    </row>
    <row r="272" spans="1:26" ht="14.25" x14ac:dyDescent="0.2">
      <c r="A272" s="39"/>
      <c r="B272" s="40"/>
      <c r="C272" s="40" t="s">
        <v>661</v>
      </c>
      <c r="D272" s="23"/>
      <c r="E272" s="11"/>
      <c r="F272" s="24">
        <f>Source!AL88</f>
        <v>103.19</v>
      </c>
      <c r="G272" s="25" t="str">
        <f>Source!DD88</f>
        <v/>
      </c>
      <c r="H272" s="24">
        <f>ROUND(Source!AC88*Source!I88, 2)</f>
        <v>10.32</v>
      </c>
      <c r="I272" s="25"/>
      <c r="J272" s="25">
        <f>IF(Source!BC88&lt;&gt; 0, Source!BC88, 1)</f>
        <v>5.99</v>
      </c>
      <c r="K272" s="24">
        <f>Source!P88</f>
        <v>61.81</v>
      </c>
      <c r="L272" s="26"/>
    </row>
    <row r="273" spans="1:26" ht="14.25" x14ac:dyDescent="0.2">
      <c r="A273" s="39"/>
      <c r="B273" s="40"/>
      <c r="C273" s="40" t="s">
        <v>656</v>
      </c>
      <c r="D273" s="23" t="s">
        <v>657</v>
      </c>
      <c r="E273" s="11">
        <f>Source!BZ88</f>
        <v>95</v>
      </c>
      <c r="F273" s="43"/>
      <c r="G273" s="25"/>
      <c r="H273" s="24">
        <f>SUM(S268:S276)</f>
        <v>33.159999999999997</v>
      </c>
      <c r="I273" s="28"/>
      <c r="J273" s="22">
        <f>Source!AT88</f>
        <v>95</v>
      </c>
      <c r="K273" s="24">
        <f>SUM(T268:T276)</f>
        <v>198.67</v>
      </c>
      <c r="L273" s="26"/>
    </row>
    <row r="274" spans="1:26" ht="14.25" x14ac:dyDescent="0.2">
      <c r="A274" s="39"/>
      <c r="B274" s="40"/>
      <c r="C274" s="40" t="s">
        <v>658</v>
      </c>
      <c r="D274" s="23" t="s">
        <v>657</v>
      </c>
      <c r="E274" s="11">
        <f>Source!CA88</f>
        <v>65</v>
      </c>
      <c r="F274" s="43"/>
      <c r="G274" s="25"/>
      <c r="H274" s="24">
        <f>SUM(U268:U276)</f>
        <v>22.69</v>
      </c>
      <c r="I274" s="28"/>
      <c r="J274" s="22">
        <f>Source!AU88</f>
        <v>65</v>
      </c>
      <c r="K274" s="24">
        <f>SUM(V268:V276)</f>
        <v>135.93</v>
      </c>
      <c r="L274" s="26"/>
    </row>
    <row r="275" spans="1:26" ht="14.25" x14ac:dyDescent="0.2">
      <c r="A275" s="39"/>
      <c r="B275" s="40"/>
      <c r="C275" s="40" t="s">
        <v>659</v>
      </c>
      <c r="D275" s="23" t="s">
        <v>660</v>
      </c>
      <c r="E275" s="11">
        <f>Source!AQ88</f>
        <v>35.130000000000003</v>
      </c>
      <c r="F275" s="24"/>
      <c r="G275" s="25" t="str">
        <f>Source!DI88</f>
        <v/>
      </c>
      <c r="H275" s="24"/>
      <c r="I275" s="25"/>
      <c r="J275" s="25"/>
      <c r="K275" s="24"/>
      <c r="L275" s="35">
        <f>Source!U88</f>
        <v>3.5130000000000003</v>
      </c>
    </row>
    <row r="276" spans="1:26" ht="28.5" x14ac:dyDescent="0.2">
      <c r="A276" s="41" t="str">
        <f>Source!E89</f>
        <v>26,1</v>
      </c>
      <c r="B276" s="42" t="str">
        <f>Source!F89</f>
        <v>20.4.01.01-0013</v>
      </c>
      <c r="C276" s="42" t="str">
        <f>Source!G89</f>
        <v>Выключатель двухклавишный для открытой проводки ОП-2</v>
      </c>
      <c r="D276" s="29" t="str">
        <f>Source!H89</f>
        <v>10 шт.</v>
      </c>
      <c r="E276" s="30">
        <f>Source!I89</f>
        <v>1</v>
      </c>
      <c r="F276" s="31">
        <f>Source!AL89+Source!AM89+Source!AO89</f>
        <v>57.4</v>
      </c>
      <c r="G276" s="37" t="s">
        <v>3</v>
      </c>
      <c r="H276" s="31">
        <f>ROUND(Source!AC89*Source!I89, 2)+ROUND(Source!AD89*Source!I89, 2)+ROUND(Source!AF89*Source!I89, 2)</f>
        <v>57.4</v>
      </c>
      <c r="I276" s="32"/>
      <c r="J276" s="32">
        <f>IF(Source!BC89&lt;&gt; 0, Source!BC89, 1)</f>
        <v>5.99</v>
      </c>
      <c r="K276" s="31">
        <f>Source!O89</f>
        <v>343.83</v>
      </c>
      <c r="L276" s="38"/>
      <c r="S276">
        <f>ROUND((Source!FX89/100)*((ROUND(Source!AF89*Source!I89, 2)+ROUND(Source!AE89*Source!I89, 2))), 2)</f>
        <v>0</v>
      </c>
      <c r="T276">
        <f>Source!X89</f>
        <v>0</v>
      </c>
      <c r="U276">
        <f>ROUND((Source!FY89/100)*((ROUND(Source!AF89*Source!I89, 2)+ROUND(Source!AE89*Source!I89, 2))), 2)</f>
        <v>0</v>
      </c>
      <c r="V276">
        <f>Source!Y89</f>
        <v>0</v>
      </c>
      <c r="W276">
        <f>IF(Source!BI89&lt;=1,H276, 0)</f>
        <v>0</v>
      </c>
      <c r="X276">
        <f>IF(Source!BI89=2,H276, 0)</f>
        <v>57.4</v>
      </c>
      <c r="Y276">
        <f>IF(Source!BI89=3,H276, 0)</f>
        <v>0</v>
      </c>
      <c r="Z276">
        <f>IF(Source!BI89=4,H276, 0)</f>
        <v>0</v>
      </c>
    </row>
    <row r="277" spans="1:26" ht="15" x14ac:dyDescent="0.25">
      <c r="G277" s="47">
        <f>H269+H270+H272+H273+H274+SUM(H276:H276)</f>
        <v>158.88999999999999</v>
      </c>
      <c r="H277" s="47"/>
      <c r="J277" s="47">
        <f>K269+K270+K272+K273+K274+SUM(K276:K276)</f>
        <v>951.79</v>
      </c>
      <c r="K277" s="47"/>
      <c r="L277" s="34">
        <f>Source!U88</f>
        <v>3.5130000000000003</v>
      </c>
      <c r="O277" s="19">
        <f>G277</f>
        <v>158.88999999999999</v>
      </c>
      <c r="P277" s="19">
        <f>J277</f>
        <v>951.79</v>
      </c>
      <c r="Q277" s="19">
        <f>L277</f>
        <v>3.5130000000000003</v>
      </c>
      <c r="W277">
        <f>IF(Source!BI88&lt;=1,H269+H270+H272+H273+H274, 0)</f>
        <v>0</v>
      </c>
      <c r="X277">
        <f>IF(Source!BI88=2,H269+H270+H272+H273+H274, 0)</f>
        <v>101.49</v>
      </c>
      <c r="Y277">
        <f>IF(Source!BI88=3,H269+H270+H272+H273+H274, 0)</f>
        <v>0</v>
      </c>
      <c r="Z277">
        <f>IF(Source!BI88=4,H269+H270+H272+H273+H274, 0)</f>
        <v>0</v>
      </c>
    </row>
    <row r="278" spans="1:26" ht="28.5" x14ac:dyDescent="0.2">
      <c r="A278" s="39" t="str">
        <f>Source!E90</f>
        <v>27</v>
      </c>
      <c r="B278" s="40" t="str">
        <f>Source!F90</f>
        <v>м08-03-591-08</v>
      </c>
      <c r="C278" s="40" t="str">
        <f>Source!G90</f>
        <v>Розетка штепсельная неутопленного типа при открытой проводке</v>
      </c>
      <c r="D278" s="23" t="str">
        <f>Source!H90</f>
        <v>100 ШТ</v>
      </c>
      <c r="E278" s="11">
        <f>Source!I90</f>
        <v>1.08</v>
      </c>
      <c r="F278" s="24">
        <f>Source!AL90+Source!AM90+Source!AO90</f>
        <v>453.92999999999995</v>
      </c>
      <c r="G278" s="25"/>
      <c r="H278" s="24"/>
      <c r="I278" s="25" t="str">
        <f>Source!BO90</f>
        <v/>
      </c>
      <c r="J278" s="25"/>
      <c r="K278" s="24"/>
      <c r="L278" s="26"/>
      <c r="S278">
        <f>ROUND((Source!FX90/100)*((ROUND(Source!AF90*Source!I90, 2)+ROUND(Source!AE90*Source!I90, 2))), 2)</f>
        <v>352.41</v>
      </c>
      <c r="T278">
        <f>Source!X90</f>
        <v>2110.94</v>
      </c>
      <c r="U278">
        <f>ROUND((Source!FY90/100)*((ROUND(Source!AF90*Source!I90, 2)+ROUND(Source!AE90*Source!I90, 2))), 2)</f>
        <v>241.12</v>
      </c>
      <c r="V278">
        <f>Source!Y90</f>
        <v>1444.33</v>
      </c>
    </row>
    <row r="279" spans="1:26" ht="14.25" x14ac:dyDescent="0.2">
      <c r="A279" s="39"/>
      <c r="B279" s="40"/>
      <c r="C279" s="40" t="s">
        <v>654</v>
      </c>
      <c r="D279" s="23"/>
      <c r="E279" s="11"/>
      <c r="F279" s="24">
        <f>Source!AO90</f>
        <v>342.84</v>
      </c>
      <c r="G279" s="25" t="str">
        <f>Source!DG90</f>
        <v/>
      </c>
      <c r="H279" s="24">
        <f>ROUND(Source!AF90*Source!I90, 2)</f>
        <v>370.27</v>
      </c>
      <c r="I279" s="25"/>
      <c r="J279" s="25">
        <f>IF(Source!BA90&lt;&gt; 0, Source!BA90, 1)</f>
        <v>5.99</v>
      </c>
      <c r="K279" s="24">
        <f>Source!S90</f>
        <v>2217.9</v>
      </c>
      <c r="L279" s="26"/>
      <c r="R279">
        <f>H279</f>
        <v>370.27</v>
      </c>
    </row>
    <row r="280" spans="1:26" ht="14.25" x14ac:dyDescent="0.2">
      <c r="A280" s="39"/>
      <c r="B280" s="40"/>
      <c r="C280" s="40" t="s">
        <v>332</v>
      </c>
      <c r="D280" s="23"/>
      <c r="E280" s="11"/>
      <c r="F280" s="24">
        <f>Source!AM90</f>
        <v>4.67</v>
      </c>
      <c r="G280" s="25" t="str">
        <f>Source!DE90</f>
        <v/>
      </c>
      <c r="H280" s="24">
        <f>ROUND(Source!AD90*Source!I90, 2)</f>
        <v>5.04</v>
      </c>
      <c r="I280" s="25"/>
      <c r="J280" s="25">
        <f>IF(Source!BB90&lt;&gt; 0, Source!BB90, 1)</f>
        <v>5.99</v>
      </c>
      <c r="K280" s="24">
        <f>Source!Q90</f>
        <v>30.21</v>
      </c>
      <c r="L280" s="26"/>
    </row>
    <row r="281" spans="1:26" ht="14.25" x14ac:dyDescent="0.2">
      <c r="A281" s="39"/>
      <c r="B281" s="40"/>
      <c r="C281" s="40" t="s">
        <v>655</v>
      </c>
      <c r="D281" s="23"/>
      <c r="E281" s="11"/>
      <c r="F281" s="24">
        <f>Source!AN90</f>
        <v>0.64</v>
      </c>
      <c r="G281" s="25" t="str">
        <f>Source!DF90</f>
        <v/>
      </c>
      <c r="H281" s="27">
        <f>ROUND(Source!AE90*Source!I90, 2)</f>
        <v>0.69</v>
      </c>
      <c r="I281" s="25"/>
      <c r="J281" s="25">
        <f>IF(Source!BS90&lt;&gt; 0, Source!BS90, 1)</f>
        <v>5.99</v>
      </c>
      <c r="K281" s="27">
        <f>Source!R90</f>
        <v>4.1399999999999997</v>
      </c>
      <c r="L281" s="26"/>
      <c r="R281">
        <f>H281</f>
        <v>0.69</v>
      </c>
    </row>
    <row r="282" spans="1:26" ht="14.25" x14ac:dyDescent="0.2">
      <c r="A282" s="39"/>
      <c r="B282" s="40"/>
      <c r="C282" s="40" t="s">
        <v>661</v>
      </c>
      <c r="D282" s="23"/>
      <c r="E282" s="11"/>
      <c r="F282" s="24">
        <f>Source!AL90</f>
        <v>106.42</v>
      </c>
      <c r="G282" s="25" t="str">
        <f>Source!DD90</f>
        <v/>
      </c>
      <c r="H282" s="24">
        <f>ROUND(Source!AC90*Source!I90, 2)</f>
        <v>114.93</v>
      </c>
      <c r="I282" s="25"/>
      <c r="J282" s="25">
        <f>IF(Source!BC90&lt;&gt; 0, Source!BC90, 1)</f>
        <v>5.99</v>
      </c>
      <c r="K282" s="24">
        <f>Source!P90</f>
        <v>688.45</v>
      </c>
      <c r="L282" s="26"/>
    </row>
    <row r="283" spans="1:26" ht="14.25" x14ac:dyDescent="0.2">
      <c r="A283" s="39"/>
      <c r="B283" s="40"/>
      <c r="C283" s="40" t="s">
        <v>656</v>
      </c>
      <c r="D283" s="23" t="s">
        <v>657</v>
      </c>
      <c r="E283" s="11">
        <f>Source!BZ90</f>
        <v>95</v>
      </c>
      <c r="F283" s="43"/>
      <c r="G283" s="25"/>
      <c r="H283" s="24">
        <f>SUM(S278:S286)</f>
        <v>352.41</v>
      </c>
      <c r="I283" s="28"/>
      <c r="J283" s="22">
        <f>Source!AT90</f>
        <v>95</v>
      </c>
      <c r="K283" s="24">
        <f>SUM(T278:T286)</f>
        <v>2110.94</v>
      </c>
      <c r="L283" s="26"/>
    </row>
    <row r="284" spans="1:26" ht="14.25" x14ac:dyDescent="0.2">
      <c r="A284" s="39"/>
      <c r="B284" s="40"/>
      <c r="C284" s="40" t="s">
        <v>658</v>
      </c>
      <c r="D284" s="23" t="s">
        <v>657</v>
      </c>
      <c r="E284" s="11">
        <f>Source!CA90</f>
        <v>65</v>
      </c>
      <c r="F284" s="43"/>
      <c r="G284" s="25"/>
      <c r="H284" s="24">
        <f>SUM(U278:U286)</f>
        <v>241.12</v>
      </c>
      <c r="I284" s="28"/>
      <c r="J284" s="22">
        <f>Source!AU90</f>
        <v>65</v>
      </c>
      <c r="K284" s="24">
        <f>SUM(V278:V286)</f>
        <v>1444.33</v>
      </c>
      <c r="L284" s="26"/>
    </row>
    <row r="285" spans="1:26" ht="14.25" x14ac:dyDescent="0.2">
      <c r="A285" s="39"/>
      <c r="B285" s="40"/>
      <c r="C285" s="40" t="s">
        <v>659</v>
      </c>
      <c r="D285" s="23" t="s">
        <v>660</v>
      </c>
      <c r="E285" s="11">
        <f>Source!AQ90</f>
        <v>34.56</v>
      </c>
      <c r="F285" s="24"/>
      <c r="G285" s="25" t="str">
        <f>Source!DI90</f>
        <v/>
      </c>
      <c r="H285" s="24"/>
      <c r="I285" s="25"/>
      <c r="J285" s="25"/>
      <c r="K285" s="24"/>
      <c r="L285" s="35">
        <f>Source!U90</f>
        <v>37.324800000000003</v>
      </c>
    </row>
    <row r="286" spans="1:26" ht="42.75" x14ac:dyDescent="0.2">
      <c r="A286" s="41" t="str">
        <f>Source!E91</f>
        <v>27,1</v>
      </c>
      <c r="B286" s="42" t="str">
        <f>Source!F91</f>
        <v>20.4.03.05-0007</v>
      </c>
      <c r="C286" s="42" t="str">
        <f>Source!G91</f>
        <v>Розетка штепсельная двухместная для открытой проводки с монтажной пластиной ЗОП</v>
      </c>
      <c r="D286" s="29" t="str">
        <f>Source!H91</f>
        <v>100 шт.</v>
      </c>
      <c r="E286" s="30">
        <f>Source!I91</f>
        <v>1.08</v>
      </c>
      <c r="F286" s="31">
        <f>Source!AL91+Source!AM91+Source!AO91</f>
        <v>703.92</v>
      </c>
      <c r="G286" s="37" t="s">
        <v>3</v>
      </c>
      <c r="H286" s="31">
        <f>ROUND(Source!AC91*Source!I91, 2)+ROUND(Source!AD91*Source!I91, 2)+ROUND(Source!AF91*Source!I91, 2)</f>
        <v>760.23</v>
      </c>
      <c r="I286" s="32"/>
      <c r="J286" s="32">
        <f>IF(Source!BC91&lt;&gt; 0, Source!BC91, 1)</f>
        <v>5.99</v>
      </c>
      <c r="K286" s="31">
        <f>Source!O91</f>
        <v>4553.8</v>
      </c>
      <c r="L286" s="38"/>
      <c r="S286">
        <f>ROUND((Source!FX91/100)*((ROUND(Source!AF91*Source!I91, 2)+ROUND(Source!AE91*Source!I91, 2))), 2)</f>
        <v>0</v>
      </c>
      <c r="T286">
        <f>Source!X91</f>
        <v>0</v>
      </c>
      <c r="U286">
        <f>ROUND((Source!FY91/100)*((ROUND(Source!AF91*Source!I91, 2)+ROUND(Source!AE91*Source!I91, 2))), 2)</f>
        <v>0</v>
      </c>
      <c r="V286">
        <f>Source!Y91</f>
        <v>0</v>
      </c>
      <c r="W286">
        <f>IF(Source!BI91&lt;=1,H286, 0)</f>
        <v>0</v>
      </c>
      <c r="X286">
        <f>IF(Source!BI91=2,H286, 0)</f>
        <v>760.23</v>
      </c>
      <c r="Y286">
        <f>IF(Source!BI91=3,H286, 0)</f>
        <v>0</v>
      </c>
      <c r="Z286">
        <f>IF(Source!BI91=4,H286, 0)</f>
        <v>0</v>
      </c>
    </row>
    <row r="287" spans="1:26" ht="15" x14ac:dyDescent="0.25">
      <c r="G287" s="47">
        <f>H279+H280+H282+H283+H284+SUM(H286:H286)</f>
        <v>1844</v>
      </c>
      <c r="H287" s="47"/>
      <c r="J287" s="47">
        <f>K279+K280+K282+K283+K284+SUM(K286:K286)</f>
        <v>11045.630000000001</v>
      </c>
      <c r="K287" s="47"/>
      <c r="L287" s="34">
        <f>Source!U90</f>
        <v>37.324800000000003</v>
      </c>
      <c r="O287" s="19">
        <f>G287</f>
        <v>1844</v>
      </c>
      <c r="P287" s="19">
        <f>J287</f>
        <v>11045.630000000001</v>
      </c>
      <c r="Q287" s="19">
        <f>L287</f>
        <v>37.324800000000003</v>
      </c>
      <c r="W287">
        <f>IF(Source!BI90&lt;=1,H279+H280+H282+H283+H284, 0)</f>
        <v>0</v>
      </c>
      <c r="X287">
        <f>IF(Source!BI90=2,H279+H280+H282+H283+H284, 0)</f>
        <v>1083.77</v>
      </c>
      <c r="Y287">
        <f>IF(Source!BI90=3,H279+H280+H282+H283+H284, 0)</f>
        <v>0</v>
      </c>
      <c r="Z287">
        <f>IF(Source!BI90=4,H279+H280+H282+H283+H284, 0)</f>
        <v>0</v>
      </c>
    </row>
    <row r="288" spans="1:26" ht="71.25" x14ac:dyDescent="0.2">
      <c r="A288" s="39" t="str">
        <f>Source!E92</f>
        <v>28</v>
      </c>
      <c r="B288" s="40" t="str">
        <f>Source!F92</f>
        <v>м08-03-593-07 прим.</v>
      </c>
      <c r="C288" s="40" t="str">
        <f>Source!G92</f>
        <v>Светильник потолочный или настенный с креплением винтами или болтами для помещений с нормальными условиями среды, двухламповый</v>
      </c>
      <c r="D288" s="23" t="str">
        <f>Source!H92</f>
        <v>100 ШТ</v>
      </c>
      <c r="E288" s="11">
        <f>Source!I92</f>
        <v>0.84</v>
      </c>
      <c r="F288" s="24">
        <f>Source!AL92+Source!AM92+Source!AO92</f>
        <v>1482.3</v>
      </c>
      <c r="G288" s="25"/>
      <c r="H288" s="24"/>
      <c r="I288" s="25" t="str">
        <f>Source!BO92</f>
        <v/>
      </c>
      <c r="J288" s="25"/>
      <c r="K288" s="24"/>
      <c r="L288" s="26"/>
      <c r="S288">
        <f>ROUND((Source!FX92/100)*((ROUND(Source!AF92*Source!I92, 2)+ROUND(Source!AE92*Source!I92, 2))), 2)</f>
        <v>639.72</v>
      </c>
      <c r="T288">
        <f>Source!X92</f>
        <v>3831.96</v>
      </c>
      <c r="U288">
        <f>ROUND((Source!FY92/100)*((ROUND(Source!AF92*Source!I92, 2)+ROUND(Source!AE92*Source!I92, 2))), 2)</f>
        <v>437.7</v>
      </c>
      <c r="V288">
        <f>Source!Y92</f>
        <v>2621.87</v>
      </c>
    </row>
    <row r="289" spans="1:26" ht="14.25" x14ac:dyDescent="0.2">
      <c r="A289" s="39"/>
      <c r="B289" s="40"/>
      <c r="C289" s="40" t="s">
        <v>654</v>
      </c>
      <c r="D289" s="23"/>
      <c r="E289" s="11"/>
      <c r="F289" s="24">
        <f>Source!AO92</f>
        <v>774.55</v>
      </c>
      <c r="G289" s="25" t="str">
        <f>Source!DG92</f>
        <v/>
      </c>
      <c r="H289" s="24">
        <f>ROUND(Source!AF92*Source!I92, 2)</f>
        <v>650.62</v>
      </c>
      <c r="I289" s="25"/>
      <c r="J289" s="25">
        <f>IF(Source!BA92&lt;&gt; 0, Source!BA92, 1)</f>
        <v>5.99</v>
      </c>
      <c r="K289" s="24">
        <f>Source!S92</f>
        <v>3897.23</v>
      </c>
      <c r="L289" s="26"/>
      <c r="R289">
        <f>H289</f>
        <v>650.62</v>
      </c>
    </row>
    <row r="290" spans="1:26" ht="14.25" x14ac:dyDescent="0.2">
      <c r="A290" s="39"/>
      <c r="B290" s="40"/>
      <c r="C290" s="40" t="s">
        <v>332</v>
      </c>
      <c r="D290" s="23"/>
      <c r="E290" s="11"/>
      <c r="F290" s="24">
        <f>Source!AM92</f>
        <v>191.92</v>
      </c>
      <c r="G290" s="25" t="str">
        <f>Source!DE92</f>
        <v/>
      </c>
      <c r="H290" s="24">
        <f>ROUND(Source!AD92*Source!I92, 2)</f>
        <v>161.21</v>
      </c>
      <c r="I290" s="25"/>
      <c r="J290" s="25">
        <f>IF(Source!BB92&lt;&gt; 0, Source!BB92, 1)</f>
        <v>5.99</v>
      </c>
      <c r="K290" s="24">
        <f>Source!Q92</f>
        <v>965.66</v>
      </c>
      <c r="L290" s="26"/>
    </row>
    <row r="291" spans="1:26" ht="14.25" x14ac:dyDescent="0.2">
      <c r="A291" s="39"/>
      <c r="B291" s="40"/>
      <c r="C291" s="40" t="s">
        <v>655</v>
      </c>
      <c r="D291" s="23"/>
      <c r="E291" s="11"/>
      <c r="F291" s="24">
        <f>Source!AN92</f>
        <v>27.11</v>
      </c>
      <c r="G291" s="25" t="str">
        <f>Source!DF92</f>
        <v/>
      </c>
      <c r="H291" s="27">
        <f>ROUND(Source!AE92*Source!I92, 2)</f>
        <v>22.77</v>
      </c>
      <c r="I291" s="25"/>
      <c r="J291" s="25">
        <f>IF(Source!BS92&lt;&gt; 0, Source!BS92, 1)</f>
        <v>5.99</v>
      </c>
      <c r="K291" s="27">
        <f>Source!R92</f>
        <v>136.41</v>
      </c>
      <c r="L291" s="26"/>
      <c r="R291">
        <f>H291</f>
        <v>22.77</v>
      </c>
    </row>
    <row r="292" spans="1:26" ht="14.25" x14ac:dyDescent="0.2">
      <c r="A292" s="39"/>
      <c r="B292" s="40"/>
      <c r="C292" s="40" t="s">
        <v>661</v>
      </c>
      <c r="D292" s="23"/>
      <c r="E292" s="11"/>
      <c r="F292" s="24">
        <f>Source!AL92</f>
        <v>515.83000000000004</v>
      </c>
      <c r="G292" s="25" t="str">
        <f>Source!DD92</f>
        <v/>
      </c>
      <c r="H292" s="24">
        <f>ROUND(Source!AC92*Source!I92, 2)</f>
        <v>433.3</v>
      </c>
      <c r="I292" s="25"/>
      <c r="J292" s="25">
        <f>IF(Source!BC92&lt;&gt; 0, Source!BC92, 1)</f>
        <v>5.99</v>
      </c>
      <c r="K292" s="24">
        <f>Source!P92</f>
        <v>2595.4499999999998</v>
      </c>
      <c r="L292" s="26"/>
    </row>
    <row r="293" spans="1:26" ht="14.25" x14ac:dyDescent="0.2">
      <c r="A293" s="39"/>
      <c r="B293" s="40"/>
      <c r="C293" s="40" t="s">
        <v>656</v>
      </c>
      <c r="D293" s="23" t="s">
        <v>657</v>
      </c>
      <c r="E293" s="11">
        <f>Source!BZ92</f>
        <v>95</v>
      </c>
      <c r="F293" s="43"/>
      <c r="G293" s="25"/>
      <c r="H293" s="24">
        <f>SUM(S288:S296)</f>
        <v>639.72</v>
      </c>
      <c r="I293" s="28"/>
      <c r="J293" s="22">
        <f>Source!AT92</f>
        <v>95</v>
      </c>
      <c r="K293" s="24">
        <f>SUM(T288:T296)</f>
        <v>3831.96</v>
      </c>
      <c r="L293" s="26"/>
    </row>
    <row r="294" spans="1:26" ht="14.25" x14ac:dyDescent="0.2">
      <c r="A294" s="39"/>
      <c r="B294" s="40"/>
      <c r="C294" s="40" t="s">
        <v>658</v>
      </c>
      <c r="D294" s="23" t="s">
        <v>657</v>
      </c>
      <c r="E294" s="11">
        <f>Source!CA92</f>
        <v>65</v>
      </c>
      <c r="F294" s="43"/>
      <c r="G294" s="25"/>
      <c r="H294" s="24">
        <f>SUM(U288:U296)</f>
        <v>437.7</v>
      </c>
      <c r="I294" s="28"/>
      <c r="J294" s="22">
        <f>Source!AU92</f>
        <v>65</v>
      </c>
      <c r="K294" s="24">
        <f>SUM(V288:V296)</f>
        <v>2621.87</v>
      </c>
      <c r="L294" s="26"/>
    </row>
    <row r="295" spans="1:26" ht="14.25" x14ac:dyDescent="0.2">
      <c r="A295" s="39"/>
      <c r="B295" s="40"/>
      <c r="C295" s="40" t="s">
        <v>659</v>
      </c>
      <c r="D295" s="23" t="s">
        <v>660</v>
      </c>
      <c r="E295" s="11">
        <f>Source!AQ92</f>
        <v>78.08</v>
      </c>
      <c r="F295" s="24"/>
      <c r="G295" s="25" t="str">
        <f>Source!DI92</f>
        <v/>
      </c>
      <c r="H295" s="24"/>
      <c r="I295" s="25"/>
      <c r="J295" s="25"/>
      <c r="K295" s="24"/>
      <c r="L295" s="35">
        <f>Source!U92</f>
        <v>65.587199999999996</v>
      </c>
    </row>
    <row r="296" spans="1:26" ht="28.5" x14ac:dyDescent="0.2">
      <c r="A296" s="41" t="str">
        <f>Source!E93</f>
        <v>28,1</v>
      </c>
      <c r="B296" s="42" t="str">
        <f>Source!F93</f>
        <v>20.3.03.04-0141</v>
      </c>
      <c r="C296" s="42" t="str">
        <f>Source!G93</f>
        <v>Светильник светодиодный СПБ-3 22Вт 1600Лм IP40 LLT 230B</v>
      </c>
      <c r="D296" s="29" t="str">
        <f>Source!H93</f>
        <v>шт.</v>
      </c>
      <c r="E296" s="30">
        <f>Source!I93</f>
        <v>84</v>
      </c>
      <c r="F296" s="31">
        <f>Source!AL93+Source!AM93+Source!AO93</f>
        <v>314.7</v>
      </c>
      <c r="G296" s="37" t="s">
        <v>3</v>
      </c>
      <c r="H296" s="31">
        <f>ROUND(Source!AC93*Source!I93, 2)+ROUND(Source!AD93*Source!I93, 2)+ROUND(Source!AF93*Source!I93, 2)</f>
        <v>26434.799999999999</v>
      </c>
      <c r="I296" s="32"/>
      <c r="J296" s="32">
        <f>IF(Source!BC93&lt;&gt; 0, Source!BC93, 1)</f>
        <v>5.99</v>
      </c>
      <c r="K296" s="31">
        <f>Source!O93</f>
        <v>158344.45000000001</v>
      </c>
      <c r="L296" s="38"/>
      <c r="S296">
        <f>ROUND((Source!FX93/100)*((ROUND(Source!AF93*Source!I93, 2)+ROUND(Source!AE93*Source!I93, 2))), 2)</f>
        <v>0</v>
      </c>
      <c r="T296">
        <f>Source!X93</f>
        <v>0</v>
      </c>
      <c r="U296">
        <f>ROUND((Source!FY93/100)*((ROUND(Source!AF93*Source!I93, 2)+ROUND(Source!AE93*Source!I93, 2))), 2)</f>
        <v>0</v>
      </c>
      <c r="V296">
        <f>Source!Y93</f>
        <v>0</v>
      </c>
      <c r="W296">
        <f>IF(Source!BI93&lt;=1,H296, 0)</f>
        <v>0</v>
      </c>
      <c r="X296">
        <f>IF(Source!BI93=2,H296, 0)</f>
        <v>26434.799999999999</v>
      </c>
      <c r="Y296">
        <f>IF(Source!BI93=3,H296, 0)</f>
        <v>0</v>
      </c>
      <c r="Z296">
        <f>IF(Source!BI93=4,H296, 0)</f>
        <v>0</v>
      </c>
    </row>
    <row r="297" spans="1:26" ht="15" x14ac:dyDescent="0.25">
      <c r="G297" s="47">
        <f>H289+H290+H292+H293+H294+SUM(H296:H296)</f>
        <v>28757.35</v>
      </c>
      <c r="H297" s="47"/>
      <c r="J297" s="47">
        <f>K289+K290+K292+K293+K294+SUM(K296:K296)</f>
        <v>172256.62</v>
      </c>
      <c r="K297" s="47"/>
      <c r="L297" s="34">
        <f>Source!U92</f>
        <v>65.587199999999996</v>
      </c>
      <c r="O297" s="19">
        <f>G297</f>
        <v>28757.35</v>
      </c>
      <c r="P297" s="19">
        <f>J297</f>
        <v>172256.62</v>
      </c>
      <c r="Q297" s="19">
        <f>L297</f>
        <v>65.587199999999996</v>
      </c>
      <c r="W297">
        <f>IF(Source!BI92&lt;=1,H289+H290+H292+H293+H294, 0)</f>
        <v>0</v>
      </c>
      <c r="X297">
        <f>IF(Source!BI92=2,H289+H290+H292+H293+H294, 0)</f>
        <v>2322.5500000000002</v>
      </c>
      <c r="Y297">
        <f>IF(Source!BI92=3,H289+H290+H292+H293+H294, 0)</f>
        <v>0</v>
      </c>
      <c r="Z297">
        <f>IF(Source!BI92=4,H289+H290+H292+H293+H294, 0)</f>
        <v>0</v>
      </c>
    </row>
    <row r="298" spans="1:26" ht="42.75" x14ac:dyDescent="0.2">
      <c r="A298" s="39" t="str">
        <f>Source!E94</f>
        <v>29</v>
      </c>
      <c r="B298" s="40" t="str">
        <f>Source!F94</f>
        <v>69-4-1</v>
      </c>
      <c r="C298" s="40" t="str">
        <f>Source!G94</f>
        <v>Заделка отверстий в местах прохода трубопроводов в стенах и перегородках оштукатуренных</v>
      </c>
      <c r="D298" s="23" t="str">
        <f>Source!H94</f>
        <v>100 ШТ</v>
      </c>
      <c r="E298" s="11">
        <f>Source!I94</f>
        <v>1.1100000000000001</v>
      </c>
      <c r="F298" s="24">
        <f>Source!AL94+Source!AM94+Source!AO94</f>
        <v>962.77</v>
      </c>
      <c r="G298" s="25"/>
      <c r="H298" s="24"/>
      <c r="I298" s="25" t="str">
        <f>Source!BO94</f>
        <v/>
      </c>
      <c r="J298" s="25"/>
      <c r="K298" s="24"/>
      <c r="L298" s="26"/>
      <c r="S298">
        <f>ROUND((Source!FX94/100)*((ROUND(Source!AF94*Source!I94, 2)+ROUND(Source!AE94*Source!I94, 2))), 2)</f>
        <v>581.51</v>
      </c>
      <c r="T298">
        <f>Source!X94</f>
        <v>3483.27</v>
      </c>
      <c r="U298">
        <f>ROUND((Source!FY94/100)*((ROUND(Source!AF94*Source!I94, 2)+ROUND(Source!AE94*Source!I94, 2))), 2)</f>
        <v>372.77</v>
      </c>
      <c r="V298">
        <f>Source!Y94</f>
        <v>2232.87</v>
      </c>
    </row>
    <row r="299" spans="1:26" ht="14.25" x14ac:dyDescent="0.2">
      <c r="A299" s="39"/>
      <c r="B299" s="40"/>
      <c r="C299" s="40" t="s">
        <v>654</v>
      </c>
      <c r="D299" s="23"/>
      <c r="E299" s="11"/>
      <c r="F299" s="24">
        <f>Source!AO94</f>
        <v>670.97</v>
      </c>
      <c r="G299" s="25" t="str">
        <f>Source!DG94</f>
        <v/>
      </c>
      <c r="H299" s="24">
        <f>ROUND(Source!AF94*Source!I94, 2)</f>
        <v>744.78</v>
      </c>
      <c r="I299" s="25"/>
      <c r="J299" s="25">
        <f>IF(Source!BA94&lt;&gt; 0, Source!BA94, 1)</f>
        <v>5.99</v>
      </c>
      <c r="K299" s="24">
        <f>Source!S94</f>
        <v>4461.21</v>
      </c>
      <c r="L299" s="26"/>
      <c r="R299">
        <f>H299</f>
        <v>744.78</v>
      </c>
    </row>
    <row r="300" spans="1:26" ht="14.25" x14ac:dyDescent="0.2">
      <c r="A300" s="39"/>
      <c r="B300" s="40"/>
      <c r="C300" s="40" t="s">
        <v>332</v>
      </c>
      <c r="D300" s="23"/>
      <c r="E300" s="11"/>
      <c r="F300" s="24">
        <f>Source!AM94</f>
        <v>1.56</v>
      </c>
      <c r="G300" s="25" t="str">
        <f>Source!DE94</f>
        <v/>
      </c>
      <c r="H300" s="24">
        <f>ROUND(Source!AD94*Source!I94, 2)</f>
        <v>1.73</v>
      </c>
      <c r="I300" s="25"/>
      <c r="J300" s="25">
        <f>IF(Source!BB94&lt;&gt; 0, Source!BB94, 1)</f>
        <v>5.99</v>
      </c>
      <c r="K300" s="24">
        <f>Source!Q94</f>
        <v>10.37</v>
      </c>
      <c r="L300" s="26"/>
    </row>
    <row r="301" spans="1:26" ht="14.25" x14ac:dyDescent="0.2">
      <c r="A301" s="39"/>
      <c r="B301" s="40"/>
      <c r="C301" s="40" t="s">
        <v>655</v>
      </c>
      <c r="D301" s="23"/>
      <c r="E301" s="11"/>
      <c r="F301" s="24">
        <f>Source!AN94</f>
        <v>0.68</v>
      </c>
      <c r="G301" s="25" t="str">
        <f>Source!DF94</f>
        <v/>
      </c>
      <c r="H301" s="27">
        <f>ROUND(Source!AE94*Source!I94, 2)</f>
        <v>0.75</v>
      </c>
      <c r="I301" s="25"/>
      <c r="J301" s="25">
        <f>IF(Source!BS94&lt;&gt; 0, Source!BS94, 1)</f>
        <v>5.99</v>
      </c>
      <c r="K301" s="27">
        <f>Source!R94</f>
        <v>4.5199999999999996</v>
      </c>
      <c r="L301" s="26"/>
      <c r="R301">
        <f>H301</f>
        <v>0.75</v>
      </c>
    </row>
    <row r="302" spans="1:26" ht="14.25" x14ac:dyDescent="0.2">
      <c r="A302" s="39"/>
      <c r="B302" s="40"/>
      <c r="C302" s="40" t="s">
        <v>661</v>
      </c>
      <c r="D302" s="23"/>
      <c r="E302" s="11"/>
      <c r="F302" s="24">
        <f>Source!AL94</f>
        <v>290.24</v>
      </c>
      <c r="G302" s="25" t="str">
        <f>Source!DD94</f>
        <v/>
      </c>
      <c r="H302" s="24">
        <f>ROUND(Source!AC94*Source!I94, 2)</f>
        <v>322.17</v>
      </c>
      <c r="I302" s="25"/>
      <c r="J302" s="25">
        <f>IF(Source!BC94&lt;&gt; 0, Source!BC94, 1)</f>
        <v>5.99</v>
      </c>
      <c r="K302" s="24">
        <f>Source!P94</f>
        <v>1929.78</v>
      </c>
      <c r="L302" s="26"/>
    </row>
    <row r="303" spans="1:26" ht="14.25" x14ac:dyDescent="0.2">
      <c r="A303" s="39"/>
      <c r="B303" s="40"/>
      <c r="C303" s="40" t="s">
        <v>656</v>
      </c>
      <c r="D303" s="23" t="s">
        <v>657</v>
      </c>
      <c r="E303" s="11">
        <f>Source!BZ94</f>
        <v>78</v>
      </c>
      <c r="F303" s="43"/>
      <c r="G303" s="25"/>
      <c r="H303" s="24">
        <f>SUM(S298:S305)</f>
        <v>581.51</v>
      </c>
      <c r="I303" s="28"/>
      <c r="J303" s="22">
        <f>Source!AT94</f>
        <v>78</v>
      </c>
      <c r="K303" s="24">
        <f>SUM(T298:T305)</f>
        <v>3483.27</v>
      </c>
      <c r="L303" s="26"/>
    </row>
    <row r="304" spans="1:26" ht="14.25" x14ac:dyDescent="0.2">
      <c r="A304" s="39"/>
      <c r="B304" s="40"/>
      <c r="C304" s="40" t="s">
        <v>658</v>
      </c>
      <c r="D304" s="23" t="s">
        <v>657</v>
      </c>
      <c r="E304" s="11">
        <f>Source!CA94</f>
        <v>50</v>
      </c>
      <c r="F304" s="43"/>
      <c r="G304" s="25"/>
      <c r="H304" s="24">
        <f>SUM(U298:U305)</f>
        <v>372.77</v>
      </c>
      <c r="I304" s="28"/>
      <c r="J304" s="22">
        <f>Source!AU94</f>
        <v>50</v>
      </c>
      <c r="K304" s="24">
        <f>SUM(V298:V305)</f>
        <v>2232.87</v>
      </c>
      <c r="L304" s="26"/>
    </row>
    <row r="305" spans="1:26" ht="14.25" x14ac:dyDescent="0.2">
      <c r="A305" s="41"/>
      <c r="B305" s="42"/>
      <c r="C305" s="42" t="s">
        <v>659</v>
      </c>
      <c r="D305" s="29" t="s">
        <v>660</v>
      </c>
      <c r="E305" s="30">
        <f>Source!AQ94</f>
        <v>78.66</v>
      </c>
      <c r="F305" s="31"/>
      <c r="G305" s="32" t="str">
        <f>Source!DI94</f>
        <v/>
      </c>
      <c r="H305" s="31"/>
      <c r="I305" s="32"/>
      <c r="J305" s="32"/>
      <c r="K305" s="31"/>
      <c r="L305" s="33">
        <f>Source!U94</f>
        <v>87.312600000000003</v>
      </c>
    </row>
    <row r="306" spans="1:26" ht="15" x14ac:dyDescent="0.25">
      <c r="G306" s="47">
        <f>H299+H300+H302+H303+H304</f>
        <v>2022.96</v>
      </c>
      <c r="H306" s="47"/>
      <c r="J306" s="47">
        <f>K299+K300+K302+K303+K304</f>
        <v>12117.5</v>
      </c>
      <c r="K306" s="47"/>
      <c r="L306" s="34">
        <f>Source!U94</f>
        <v>87.312600000000003</v>
      </c>
      <c r="O306" s="19">
        <f>G306</f>
        <v>2022.96</v>
      </c>
      <c r="P306" s="19">
        <f>J306</f>
        <v>12117.5</v>
      </c>
      <c r="Q306" s="19">
        <f>L306</f>
        <v>87.312600000000003</v>
      </c>
      <c r="W306">
        <f>IF(Source!BI94&lt;=1,H299+H300+H302+H303+H304, 0)</f>
        <v>2022.96</v>
      </c>
      <c r="X306">
        <f>IF(Source!BI94=2,H299+H300+H302+H303+H304, 0)</f>
        <v>0</v>
      </c>
      <c r="Y306">
        <f>IF(Source!BI94=3,H299+H300+H302+H303+H304, 0)</f>
        <v>0</v>
      </c>
      <c r="Z306">
        <f>IF(Source!BI94=4,H299+H300+H302+H303+H304, 0)</f>
        <v>0</v>
      </c>
    </row>
    <row r="307" spans="1:26" ht="42.75" x14ac:dyDescent="0.2">
      <c r="A307" s="41" t="str">
        <f>Source!E95</f>
        <v>30</v>
      </c>
      <c r="B307" s="42" t="str">
        <f>Source!F95</f>
        <v>т01-01-01-041</v>
      </c>
      <c r="C307" s="42" t="str">
        <f>Source!G95</f>
        <v>Погрузочные работы при автомобильных перевозках мусора строительного с погрузкой вручную</v>
      </c>
      <c r="D307" s="29" t="str">
        <f>Source!H95</f>
        <v>1 Т ГРУЗА</v>
      </c>
      <c r="E307" s="30">
        <f>Source!I95</f>
        <v>0.75</v>
      </c>
      <c r="F307" s="31">
        <f>Source!AK95</f>
        <v>42.98</v>
      </c>
      <c r="G307" s="32" t="str">
        <f>Source!DC95</f>
        <v/>
      </c>
      <c r="H307" s="31">
        <f>ROUND(Source!AB95*Source!I95, 2)</f>
        <v>32.24</v>
      </c>
      <c r="I307" s="32" t="str">
        <f>Source!BO95</f>
        <v/>
      </c>
      <c r="J307" s="32">
        <f>Source!AZ95</f>
        <v>5.99</v>
      </c>
      <c r="K307" s="31">
        <f>Source!GM95</f>
        <v>193.09</v>
      </c>
      <c r="L307" s="38"/>
      <c r="S307">
        <f>ROUND((Source!FX95/100)*((ROUND(0*Source!I95, 2)+ROUND(0*Source!I95, 2))), 2)</f>
        <v>0</v>
      </c>
      <c r="T307">
        <f>Source!X95</f>
        <v>0</v>
      </c>
      <c r="U307">
        <f>ROUND((Source!FY95/100)*((ROUND(0*Source!I95, 2)+ROUND(0*Source!I95, 2))), 2)</f>
        <v>0</v>
      </c>
      <c r="V307">
        <f>Source!Y95</f>
        <v>0</v>
      </c>
    </row>
    <row r="308" spans="1:26" ht="15" x14ac:dyDescent="0.25">
      <c r="G308" s="47">
        <f>H307</f>
        <v>32.24</v>
      </c>
      <c r="H308" s="47"/>
      <c r="J308" s="47">
        <f>K307</f>
        <v>193.09</v>
      </c>
      <c r="K308" s="47"/>
      <c r="L308" s="34">
        <f>Source!U95</f>
        <v>0</v>
      </c>
      <c r="O308" s="19">
        <f>G308</f>
        <v>32.24</v>
      </c>
      <c r="P308" s="19">
        <f>J308</f>
        <v>193.09</v>
      </c>
      <c r="Q308" s="19">
        <f>L308</f>
        <v>0</v>
      </c>
      <c r="W308">
        <f>IF(Source!BI95&lt;=1,H307, 0)</f>
        <v>32.24</v>
      </c>
      <c r="X308">
        <f>IF(Source!BI95=2,H307, 0)</f>
        <v>0</v>
      </c>
      <c r="Y308">
        <f>IF(Source!BI95=3,H307, 0)</f>
        <v>0</v>
      </c>
      <c r="Z308">
        <f>IF(Source!BI95=4,H307, 0)</f>
        <v>0</v>
      </c>
    </row>
    <row r="309" spans="1:26" ht="57" x14ac:dyDescent="0.2">
      <c r="A309" s="41" t="str">
        <f>Source!E96</f>
        <v>31</v>
      </c>
      <c r="B309" s="42" t="str">
        <f>Source!F96</f>
        <v>т03-21-01-015</v>
      </c>
      <c r="C309" s="42" t="str">
        <f>Source!G96</f>
        <v>Перевозка грузов I класса автомобилями-самосвалами грузоподъемностью 10 т работающих вне карьера на расстояние до 15 км</v>
      </c>
      <c r="D309" s="29" t="str">
        <f>Source!H96</f>
        <v>1 Т ГРУЗА</v>
      </c>
      <c r="E309" s="30">
        <f>Source!I96</f>
        <v>0.75</v>
      </c>
      <c r="F309" s="31">
        <f>Source!AK96</f>
        <v>13.38</v>
      </c>
      <c r="G309" s="32" t="str">
        <f>Source!DC96</f>
        <v/>
      </c>
      <c r="H309" s="31">
        <f>ROUND(Source!AB96*Source!I96, 2)</f>
        <v>10.039999999999999</v>
      </c>
      <c r="I309" s="32" t="str">
        <f>Source!BO96</f>
        <v/>
      </c>
      <c r="J309" s="32">
        <f>Source!AZ96</f>
        <v>5.99</v>
      </c>
      <c r="K309" s="31">
        <f>Source!GM96</f>
        <v>60.11</v>
      </c>
      <c r="L309" s="38"/>
      <c r="S309">
        <f>ROUND((Source!FX96/100)*((ROUND(0*Source!I96, 2)+ROUND(0*Source!I96, 2))), 2)</f>
        <v>0</v>
      </c>
      <c r="T309">
        <f>Source!X96</f>
        <v>0</v>
      </c>
      <c r="U309">
        <f>ROUND((Source!FY96/100)*((ROUND(0*Source!I96, 2)+ROUND(0*Source!I96, 2))), 2)</f>
        <v>0</v>
      </c>
      <c r="V309">
        <f>Source!Y96</f>
        <v>0</v>
      </c>
    </row>
    <row r="310" spans="1:26" ht="15" x14ac:dyDescent="0.25">
      <c r="G310" s="47">
        <f>H309</f>
        <v>10.039999999999999</v>
      </c>
      <c r="H310" s="47"/>
      <c r="J310" s="47">
        <f>K309</f>
        <v>60.11</v>
      </c>
      <c r="K310" s="47"/>
      <c r="L310" s="34">
        <f>Source!U96</f>
        <v>0</v>
      </c>
      <c r="O310" s="19">
        <f>G310</f>
        <v>10.039999999999999</v>
      </c>
      <c r="P310" s="19">
        <f>J310</f>
        <v>60.11</v>
      </c>
      <c r="Q310" s="19">
        <f>L310</f>
        <v>0</v>
      </c>
      <c r="W310">
        <f>IF(Source!BI96&lt;=1,H309, 0)</f>
        <v>10.039999999999999</v>
      </c>
      <c r="X310">
        <f>IF(Source!BI96=2,H309, 0)</f>
        <v>0</v>
      </c>
      <c r="Y310">
        <f>IF(Source!BI96=3,H309, 0)</f>
        <v>0</v>
      </c>
      <c r="Z310">
        <f>IF(Source!BI96=4,H309, 0)</f>
        <v>0</v>
      </c>
    </row>
    <row r="311" spans="1:26" ht="15" x14ac:dyDescent="0.25">
      <c r="A311" s="46" t="str">
        <f>CONCATENATE("Итого по локальной смете: ",IF(Source!G98&lt;&gt;"Новая локальная смета", Source!G98, ""))</f>
        <v xml:space="preserve">Итого по локальной смете: </v>
      </c>
      <c r="B311" s="46"/>
      <c r="C311" s="46"/>
      <c r="D311" s="46"/>
      <c r="E311" s="46"/>
      <c r="F311" s="46"/>
      <c r="G311" s="45">
        <f>SUM(O22:O310)</f>
        <v>166206.5</v>
      </c>
      <c r="H311" s="45"/>
      <c r="I311" s="21"/>
      <c r="J311" s="45">
        <f>SUM(P22:P310)</f>
        <v>995668.18999999983</v>
      </c>
      <c r="K311" s="45"/>
      <c r="L311" s="34">
        <f>SUM(Q22:Q310)</f>
        <v>1299.7996514499998</v>
      </c>
    </row>
    <row r="312" spans="1:26" ht="15" x14ac:dyDescent="0.25">
      <c r="C312" s="46" t="str">
        <f>Source!H126</f>
        <v>Итого</v>
      </c>
      <c r="D312" s="46"/>
      <c r="E312" s="46"/>
      <c r="F312" s="46"/>
      <c r="G312" s="46"/>
      <c r="H312" s="46"/>
      <c r="I312" s="46"/>
      <c r="J312" s="45">
        <f>IF(Source!F126=0, "", Source!F126)</f>
        <v>995668.19</v>
      </c>
      <c r="K312" s="45"/>
    </row>
    <row r="313" spans="1:26" ht="14.25" x14ac:dyDescent="0.2">
      <c r="C313" s="54" t="str">
        <f>Source!H127</f>
        <v>НДС 18%</v>
      </c>
      <c r="D313" s="54"/>
      <c r="E313" s="54"/>
      <c r="F313" s="54"/>
      <c r="G313" s="54"/>
      <c r="H313" s="54"/>
      <c r="I313" s="54"/>
      <c r="J313" s="51">
        <f>IF(Source!F127=0, "", Source!F127)</f>
        <v>179220.27</v>
      </c>
      <c r="K313" s="51"/>
    </row>
    <row r="314" spans="1:26" ht="15" x14ac:dyDescent="0.25">
      <c r="C314" s="46" t="str">
        <f>Source!H128</f>
        <v>Всего</v>
      </c>
      <c r="D314" s="46"/>
      <c r="E314" s="46"/>
      <c r="F314" s="46"/>
      <c r="G314" s="46"/>
      <c r="H314" s="46"/>
      <c r="I314" s="46"/>
      <c r="J314" s="45">
        <f>IF(Source!F128=0, "", Source!F128)</f>
        <v>1174888.46</v>
      </c>
      <c r="K314" s="45"/>
    </row>
  </sheetData>
  <mergeCells count="123">
    <mergeCell ref="B4:K4"/>
    <mergeCell ref="B5:K5"/>
    <mergeCell ref="B7:K7"/>
    <mergeCell ref="G10:H10"/>
    <mergeCell ref="I10:J10"/>
    <mergeCell ref="C13:F13"/>
    <mergeCell ref="G13:H13"/>
    <mergeCell ref="I13:J13"/>
    <mergeCell ref="K13:L13"/>
    <mergeCell ref="C14:F14"/>
    <mergeCell ref="G14:H14"/>
    <mergeCell ref="I14:J14"/>
    <mergeCell ref="K14:L14"/>
    <mergeCell ref="C11:F11"/>
    <mergeCell ref="G11:H11"/>
    <mergeCell ref="I11:J11"/>
    <mergeCell ref="K11:L11"/>
    <mergeCell ref="C12:F12"/>
    <mergeCell ref="G12:H12"/>
    <mergeCell ref="I12:J12"/>
    <mergeCell ref="K12:L12"/>
    <mergeCell ref="C313:I313"/>
    <mergeCell ref="J313:K313"/>
    <mergeCell ref="C314:I314"/>
    <mergeCell ref="J314:K314"/>
    <mergeCell ref="J29:K29"/>
    <mergeCell ref="G29:H29"/>
    <mergeCell ref="F27:G27"/>
    <mergeCell ref="C15:F15"/>
    <mergeCell ref="G15:H15"/>
    <mergeCell ref="I15:J15"/>
    <mergeCell ref="K15:L15"/>
    <mergeCell ref="C16:F16"/>
    <mergeCell ref="G16:H16"/>
    <mergeCell ref="I16:J16"/>
    <mergeCell ref="K16:L16"/>
    <mergeCell ref="C17:F17"/>
    <mergeCell ref="G17:H17"/>
    <mergeCell ref="I17:J17"/>
    <mergeCell ref="K17:L17"/>
    <mergeCell ref="A19:L19"/>
    <mergeCell ref="C312:I312"/>
    <mergeCell ref="J312:K312"/>
    <mergeCell ref="J85:K85"/>
    <mergeCell ref="G85:H85"/>
    <mergeCell ref="F81:G81"/>
    <mergeCell ref="G74:H74"/>
    <mergeCell ref="J68:K68"/>
    <mergeCell ref="G68:H68"/>
    <mergeCell ref="J60:K60"/>
    <mergeCell ref="G60:H60"/>
    <mergeCell ref="F26:G26"/>
    <mergeCell ref="F181:G181"/>
    <mergeCell ref="F180:G180"/>
    <mergeCell ref="J174:K174"/>
    <mergeCell ref="G174:H174"/>
    <mergeCell ref="J163:K163"/>
    <mergeCell ref="G163:H163"/>
    <mergeCell ref="F42:G42"/>
    <mergeCell ref="F41:G41"/>
    <mergeCell ref="J37:K37"/>
    <mergeCell ref="G37:H37"/>
    <mergeCell ref="F35:G35"/>
    <mergeCell ref="F34:G34"/>
    <mergeCell ref="J52:K52"/>
    <mergeCell ref="G52:H52"/>
    <mergeCell ref="F50:G50"/>
    <mergeCell ref="F49:G49"/>
    <mergeCell ref="J44:K44"/>
    <mergeCell ref="G44:H44"/>
    <mergeCell ref="F80:G80"/>
    <mergeCell ref="J74:K74"/>
    <mergeCell ref="F92:G92"/>
    <mergeCell ref="F91:G91"/>
    <mergeCell ref="F105:G105"/>
    <mergeCell ref="G238:H238"/>
    <mergeCell ref="J232:K232"/>
    <mergeCell ref="G232:H232"/>
    <mergeCell ref="J119:K119"/>
    <mergeCell ref="G119:H119"/>
    <mergeCell ref="F191:G191"/>
    <mergeCell ref="F190:G190"/>
    <mergeCell ref="J184:K184"/>
    <mergeCell ref="G184:H184"/>
    <mergeCell ref="J224:K224"/>
    <mergeCell ref="G224:H224"/>
    <mergeCell ref="J218:K218"/>
    <mergeCell ref="G218:H218"/>
    <mergeCell ref="J207:K207"/>
    <mergeCell ref="G207:H207"/>
    <mergeCell ref="F104:G104"/>
    <mergeCell ref="J98:K98"/>
    <mergeCell ref="G98:H98"/>
    <mergeCell ref="J152:K152"/>
    <mergeCell ref="G152:H152"/>
    <mergeCell ref="J141:K141"/>
    <mergeCell ref="G141:H141"/>
    <mergeCell ref="J130:K130"/>
    <mergeCell ref="G130:H130"/>
    <mergeCell ref="G311:H311"/>
    <mergeCell ref="J311:K311"/>
    <mergeCell ref="A311:F311"/>
    <mergeCell ref="J310:K310"/>
    <mergeCell ref="G310:H310"/>
    <mergeCell ref="J308:K308"/>
    <mergeCell ref="G308:H308"/>
    <mergeCell ref="J196:K196"/>
    <mergeCell ref="G196:H196"/>
    <mergeCell ref="J277:K277"/>
    <mergeCell ref="G277:H277"/>
    <mergeCell ref="J267:K267"/>
    <mergeCell ref="G267:H267"/>
    <mergeCell ref="J306:K306"/>
    <mergeCell ref="G306:H306"/>
    <mergeCell ref="J297:K297"/>
    <mergeCell ref="G297:H297"/>
    <mergeCell ref="J287:K287"/>
    <mergeCell ref="G287:H287"/>
    <mergeCell ref="J259:K259"/>
    <mergeCell ref="G259:H259"/>
    <mergeCell ref="J249:K249"/>
    <mergeCell ref="G249:H249"/>
    <mergeCell ref="J238:K238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93"/>
  <sheetViews>
    <sheetView topLeftCell="A4" workbookViewId="0">
      <selection activeCell="M29" sqref="M28:M29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188</v>
      </c>
      <c r="C12" s="1">
        <v>0</v>
      </c>
      <c r="D12" s="1">
        <f>ROW(A130)</f>
        <v>130</v>
      </c>
      <c r="E12" s="1">
        <v>0</v>
      </c>
      <c r="F12" s="1" t="s">
        <v>4</v>
      </c>
      <c r="G12" s="1" t="s">
        <v>666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B130</f>
        <v>188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аудиторий для компьютерных классов №40,40а,41,42,46,47 в здании учебного корпуса №3 Димитровградского инженерно-технологического института-филиала НИЯУ МИФИ (ДИТИ НИЯУ МИФИ) по адресу: Ульяновская область,г.Димитровград,ул.Куйбышева,д.294</v>
      </c>
      <c r="H18" s="2"/>
      <c r="I18" s="2"/>
      <c r="J18" s="2"/>
      <c r="K18" s="2"/>
      <c r="L18" s="2"/>
      <c r="M18" s="2"/>
      <c r="N18" s="2"/>
      <c r="O18" s="2">
        <f t="shared" ref="O18:AT18" si="1">O130</f>
        <v>895203.14</v>
      </c>
      <c r="P18" s="2">
        <f t="shared" si="1"/>
        <v>821764.52</v>
      </c>
      <c r="Q18" s="2">
        <f t="shared" si="1"/>
        <v>6258.58</v>
      </c>
      <c r="R18" s="2">
        <f t="shared" si="1"/>
        <v>1223.8599999999999</v>
      </c>
      <c r="S18" s="2">
        <f t="shared" si="1"/>
        <v>67180.039999999994</v>
      </c>
      <c r="T18" s="2">
        <f t="shared" si="1"/>
        <v>0</v>
      </c>
      <c r="U18" s="2">
        <f t="shared" si="1"/>
        <v>1299.7996514499998</v>
      </c>
      <c r="V18" s="2">
        <f t="shared" si="1"/>
        <v>15.938035999999999</v>
      </c>
      <c r="W18" s="2">
        <f t="shared" si="1"/>
        <v>0</v>
      </c>
      <c r="X18" s="2">
        <f t="shared" si="1"/>
        <v>61118.11</v>
      </c>
      <c r="Y18" s="2">
        <f t="shared" si="1"/>
        <v>39093.74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995668.19</v>
      </c>
      <c r="AS18" s="2">
        <f t="shared" si="1"/>
        <v>798757.01</v>
      </c>
      <c r="AT18" s="2">
        <f t="shared" si="1"/>
        <v>196911.18</v>
      </c>
      <c r="AU18" s="2">
        <f t="shared" ref="AU18:BZ18" si="2">AU130</f>
        <v>0</v>
      </c>
      <c r="AV18" s="2">
        <f t="shared" si="2"/>
        <v>821764.52</v>
      </c>
      <c r="AW18" s="2">
        <f t="shared" si="2"/>
        <v>821764.52</v>
      </c>
      <c r="AX18" s="2">
        <f t="shared" si="2"/>
        <v>0</v>
      </c>
      <c r="AY18" s="2">
        <f t="shared" si="2"/>
        <v>821764.52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CA130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DG130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EM130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FS130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ROW(A98)</f>
        <v>98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B98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O98</f>
        <v>895203.14</v>
      </c>
      <c r="P22" s="2">
        <f t="shared" si="8"/>
        <v>821764.52</v>
      </c>
      <c r="Q22" s="2">
        <f t="shared" si="8"/>
        <v>6258.58</v>
      </c>
      <c r="R22" s="2">
        <f t="shared" si="8"/>
        <v>1223.8599999999999</v>
      </c>
      <c r="S22" s="2">
        <f t="shared" si="8"/>
        <v>67180.039999999994</v>
      </c>
      <c r="T22" s="2">
        <f t="shared" si="8"/>
        <v>0</v>
      </c>
      <c r="U22" s="2">
        <f t="shared" si="8"/>
        <v>1299.7996514499998</v>
      </c>
      <c r="V22" s="2">
        <f t="shared" si="8"/>
        <v>15.938035999999999</v>
      </c>
      <c r="W22" s="2">
        <f t="shared" si="8"/>
        <v>0</v>
      </c>
      <c r="X22" s="2">
        <f t="shared" si="8"/>
        <v>61118.11</v>
      </c>
      <c r="Y22" s="2">
        <f t="shared" si="8"/>
        <v>39093.74</v>
      </c>
      <c r="Z22" s="2">
        <f t="shared" si="8"/>
        <v>0</v>
      </c>
      <c r="AA22" s="2">
        <f t="shared" si="8"/>
        <v>0</v>
      </c>
      <c r="AB22" s="2">
        <f t="shared" si="8"/>
        <v>895203.14</v>
      </c>
      <c r="AC22" s="2">
        <f t="shared" si="8"/>
        <v>821764.52</v>
      </c>
      <c r="AD22" s="2">
        <f t="shared" si="8"/>
        <v>6258.58</v>
      </c>
      <c r="AE22" s="2">
        <f t="shared" si="8"/>
        <v>1223.8599999999999</v>
      </c>
      <c r="AF22" s="2">
        <f t="shared" si="8"/>
        <v>67180.039999999994</v>
      </c>
      <c r="AG22" s="2">
        <f t="shared" si="8"/>
        <v>0</v>
      </c>
      <c r="AH22" s="2">
        <f t="shared" si="8"/>
        <v>1299.7996514499998</v>
      </c>
      <c r="AI22" s="2">
        <f t="shared" si="8"/>
        <v>15.938035999999999</v>
      </c>
      <c r="AJ22" s="2">
        <f t="shared" si="8"/>
        <v>0</v>
      </c>
      <c r="AK22" s="2">
        <f t="shared" si="8"/>
        <v>61118.11</v>
      </c>
      <c r="AL22" s="2">
        <f t="shared" si="8"/>
        <v>39093.74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995668.19</v>
      </c>
      <c r="AS22" s="2">
        <f t="shared" si="8"/>
        <v>798757.01</v>
      </c>
      <c r="AT22" s="2">
        <f t="shared" si="8"/>
        <v>196911.18</v>
      </c>
      <c r="AU22" s="2">
        <f t="shared" ref="AU22:BZ22" si="9">AU98</f>
        <v>0</v>
      </c>
      <c r="AV22" s="2">
        <f t="shared" si="9"/>
        <v>821764.52</v>
      </c>
      <c r="AW22" s="2">
        <f t="shared" si="9"/>
        <v>821764.52</v>
      </c>
      <c r="AX22" s="2">
        <f t="shared" si="9"/>
        <v>0</v>
      </c>
      <c r="AY22" s="2">
        <f t="shared" si="9"/>
        <v>821764.52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CA98</f>
        <v>995668.19</v>
      </c>
      <c r="CB22" s="2">
        <f t="shared" si="10"/>
        <v>798757.01</v>
      </c>
      <c r="CC22" s="2">
        <f t="shared" si="10"/>
        <v>196911.18</v>
      </c>
      <c r="CD22" s="2">
        <f t="shared" si="10"/>
        <v>0</v>
      </c>
      <c r="CE22" s="2">
        <f t="shared" si="10"/>
        <v>821764.52</v>
      </c>
      <c r="CF22" s="2">
        <f t="shared" si="10"/>
        <v>821764.52</v>
      </c>
      <c r="CG22" s="2">
        <f t="shared" si="10"/>
        <v>0</v>
      </c>
      <c r="CH22" s="2">
        <f t="shared" si="10"/>
        <v>821764.52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DG98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EM98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FS98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ROW(SmtRes!A3)</f>
        <v>3</v>
      </c>
      <c r="D24">
        <f>ROW(EtalonRes!A3)</f>
        <v>3</v>
      </c>
      <c r="E24" t="s">
        <v>12</v>
      </c>
      <c r="F24" t="s">
        <v>13</v>
      </c>
      <c r="G24" s="9" t="s">
        <v>664</v>
      </c>
      <c r="H24" t="s">
        <v>14</v>
      </c>
      <c r="I24">
        <v>8.6499999999999994E-2</v>
      </c>
      <c r="J24">
        <v>0</v>
      </c>
      <c r="O24">
        <f t="shared" ref="O24:O55" si="14">ROUND(CP24,2)</f>
        <v>560.91999999999996</v>
      </c>
      <c r="P24">
        <f t="shared" ref="P24:P55" si="15">ROUND(CQ24*I24,2)</f>
        <v>0</v>
      </c>
      <c r="Q24">
        <f t="shared" ref="Q24:Q55" si="16">ROUND(CR24*I24,2)</f>
        <v>125.36</v>
      </c>
      <c r="R24">
        <f t="shared" ref="R24:R55" si="17">ROUND(CS24*I24,2)</f>
        <v>54.14</v>
      </c>
      <c r="S24">
        <f t="shared" ref="S24:S55" si="18">ROUND(CT24*I24,2)</f>
        <v>435.56</v>
      </c>
      <c r="T24">
        <f t="shared" ref="T24:T55" si="19">ROUND(CU24*I24,2)</f>
        <v>0</v>
      </c>
      <c r="U24">
        <f t="shared" ref="U24:U55" si="20">CV24*I24</f>
        <v>8.9882149999999985</v>
      </c>
      <c r="V24">
        <f t="shared" ref="V24:V55" si="21">CW24*I24</f>
        <v>0.66950999999999994</v>
      </c>
      <c r="W24">
        <f t="shared" ref="W24:W55" si="22">ROUND(CX24*I24,2)</f>
        <v>0</v>
      </c>
      <c r="X24">
        <f t="shared" ref="X24:X55" si="23">ROUND(CY24,2)</f>
        <v>484.8</v>
      </c>
      <c r="Y24">
        <f t="shared" ref="Y24:Y55" si="24">ROUND(CZ24,2)</f>
        <v>293.82</v>
      </c>
      <c r="AA24">
        <v>39076825</v>
      </c>
      <c r="AB24">
        <f t="shared" ref="AB24:AB55" si="25">ROUND((AC24+AD24+AF24),2)</f>
        <v>1082.58</v>
      </c>
      <c r="AC24">
        <f>ROUND((ES24),2)</f>
        <v>0</v>
      </c>
      <c r="AD24">
        <f>ROUND((((ET24)-(EU24))+AE24),2)</f>
        <v>241.95</v>
      </c>
      <c r="AE24">
        <f>ROUND((EU24),2)</f>
        <v>104.49</v>
      </c>
      <c r="AF24">
        <f>ROUND((EV24),2)</f>
        <v>840.63</v>
      </c>
      <c r="AG24">
        <f t="shared" ref="AG24:AG55" si="26">ROUND((AP24),2)</f>
        <v>0</v>
      </c>
      <c r="AH24">
        <f>(EW24)</f>
        <v>103.91</v>
      </c>
      <c r="AI24">
        <f>(EX24)</f>
        <v>7.74</v>
      </c>
      <c r="AJ24">
        <f t="shared" ref="AJ24:AJ55" si="27">ROUND((AS24),2)</f>
        <v>0</v>
      </c>
      <c r="AK24">
        <v>1082.58</v>
      </c>
      <c r="AL24">
        <v>0</v>
      </c>
      <c r="AM24">
        <v>241.95</v>
      </c>
      <c r="AN24">
        <v>104.49</v>
      </c>
      <c r="AO24">
        <v>840.63</v>
      </c>
      <c r="AP24">
        <v>0</v>
      </c>
      <c r="AQ24">
        <v>103.91</v>
      </c>
      <c r="AR24">
        <v>7.74</v>
      </c>
      <c r="AS24">
        <v>0</v>
      </c>
      <c r="AT24">
        <v>99</v>
      </c>
      <c r="AU24">
        <v>60</v>
      </c>
      <c r="AV24">
        <v>1</v>
      </c>
      <c r="AW24">
        <v>1</v>
      </c>
      <c r="AZ24">
        <v>5.99</v>
      </c>
      <c r="BA24">
        <v>5.99</v>
      </c>
      <c r="BB24">
        <v>5.99</v>
      </c>
      <c r="BC24">
        <v>5.99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15</v>
      </c>
      <c r="BM24">
        <v>46001</v>
      </c>
      <c r="BN24">
        <v>0</v>
      </c>
      <c r="BO24" t="s">
        <v>3</v>
      </c>
      <c r="BP24">
        <v>0</v>
      </c>
      <c r="BQ24">
        <v>2</v>
      </c>
      <c r="BR24">
        <v>0</v>
      </c>
      <c r="BS24">
        <v>5.99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110</v>
      </c>
      <c r="CA24">
        <v>70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5" si="28">(P24+Q24+S24)</f>
        <v>560.91999999999996</v>
      </c>
      <c r="CQ24">
        <f t="shared" ref="CQ24:CQ55" si="29">AC24*BC24</f>
        <v>0</v>
      </c>
      <c r="CR24">
        <f t="shared" ref="CR24:CR55" si="30">AD24*BB24</f>
        <v>1449.2805000000001</v>
      </c>
      <c r="CS24">
        <f t="shared" ref="CS24:CS55" si="31">AE24*BS24</f>
        <v>625.89509999999996</v>
      </c>
      <c r="CT24">
        <f t="shared" ref="CT24:CT55" si="32">AF24*BA24</f>
        <v>5035.3737000000001</v>
      </c>
      <c r="CU24">
        <f t="shared" ref="CU24:CU55" si="33">AG24</f>
        <v>0</v>
      </c>
      <c r="CV24">
        <f t="shared" ref="CV24:CV55" si="34">AH24</f>
        <v>103.91</v>
      </c>
      <c r="CW24">
        <f t="shared" ref="CW24:CW55" si="35">AI24</f>
        <v>7.74</v>
      </c>
      <c r="CX24">
        <f t="shared" ref="CX24:CX55" si="36">AJ24</f>
        <v>0</v>
      </c>
      <c r="CY24">
        <f t="shared" ref="CY24:CY55" si="37">(((S24+R24)*AT24)/100)</f>
        <v>484.80299999999994</v>
      </c>
      <c r="CZ24">
        <f t="shared" ref="CZ24:CZ55" si="38">(((S24+R24)*AU24)/100)</f>
        <v>293.82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1005</v>
      </c>
      <c r="DV24" t="s">
        <v>14</v>
      </c>
      <c r="DW24" t="s">
        <v>14</v>
      </c>
      <c r="DX24">
        <v>100</v>
      </c>
      <c r="EE24">
        <v>39174571</v>
      </c>
      <c r="EF24">
        <v>2</v>
      </c>
      <c r="EG24" t="s">
        <v>16</v>
      </c>
      <c r="EH24">
        <v>0</v>
      </c>
      <c r="EI24" t="s">
        <v>3</v>
      </c>
      <c r="EJ24">
        <v>1</v>
      </c>
      <c r="EK24">
        <v>46001</v>
      </c>
      <c r="EL24" t="s">
        <v>17</v>
      </c>
      <c r="EM24" t="s">
        <v>18</v>
      </c>
      <c r="EO24" t="s">
        <v>3</v>
      </c>
      <c r="EQ24">
        <v>0</v>
      </c>
      <c r="ER24">
        <v>1082.58</v>
      </c>
      <c r="ES24">
        <v>0</v>
      </c>
      <c r="ET24">
        <v>241.95</v>
      </c>
      <c r="EU24">
        <v>104.49</v>
      </c>
      <c r="EV24">
        <v>840.63</v>
      </c>
      <c r="EW24">
        <v>103.91</v>
      </c>
      <c r="EX24">
        <v>7.74</v>
      </c>
      <c r="EY24">
        <v>0</v>
      </c>
      <c r="FQ24">
        <v>0</v>
      </c>
      <c r="FR24">
        <f t="shared" ref="FR24:FR55" si="39">ROUND(IF(AND(BH24=3,BI24=3),P24,0),2)</f>
        <v>0</v>
      </c>
      <c r="FS24">
        <v>0</v>
      </c>
      <c r="FT24" t="s">
        <v>19</v>
      </c>
      <c r="FU24" t="s">
        <v>20</v>
      </c>
      <c r="FX24">
        <v>99</v>
      </c>
      <c r="FY24">
        <v>59.5</v>
      </c>
      <c r="GA24" t="s">
        <v>3</v>
      </c>
      <c r="GD24">
        <v>0</v>
      </c>
      <c r="GF24">
        <v>-96754396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5" si="40">ROUND(IF(AND(BH24=3,BI24=3,FS24&lt;&gt;0),P24,0),2)</f>
        <v>0</v>
      </c>
      <c r="GM24">
        <f t="shared" ref="GM24:GM55" si="41">ROUND(O24+X24+Y24+GK24,2)+GX24</f>
        <v>1339.54</v>
      </c>
      <c r="GN24">
        <f t="shared" ref="GN24:GN55" si="42">IF(OR(BI24=0,BI24=1),ROUND(O24+X24+Y24+GK24,2),0)</f>
        <v>1339.54</v>
      </c>
      <c r="GO24">
        <f t="shared" ref="GO24:GO55" si="43">IF(BI24=2,ROUND(O24+X24+Y24+GK24,2),0)</f>
        <v>0</v>
      </c>
      <c r="GP24">
        <f t="shared" ref="GP24:GP55" si="44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5" si="45">ROUND(GT24,2)</f>
        <v>0</v>
      </c>
      <c r="GW24">
        <v>1</v>
      </c>
      <c r="GX24">
        <f t="shared" ref="GX24:GX55" si="46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ROW(SmtRes!A10)</f>
        <v>10</v>
      </c>
      <c r="D25">
        <f>ROW(EtalonRes!A12)</f>
        <v>12</v>
      </c>
      <c r="E25" t="s">
        <v>21</v>
      </c>
      <c r="F25" t="s">
        <v>22</v>
      </c>
      <c r="G25" t="s">
        <v>23</v>
      </c>
      <c r="H25" t="s">
        <v>24</v>
      </c>
      <c r="I25">
        <v>5.94</v>
      </c>
      <c r="J25">
        <v>0</v>
      </c>
      <c r="O25">
        <f t="shared" si="14"/>
        <v>952.14</v>
      </c>
      <c r="P25">
        <f t="shared" si="15"/>
        <v>0</v>
      </c>
      <c r="Q25">
        <f t="shared" si="16"/>
        <v>359.01</v>
      </c>
      <c r="R25">
        <f t="shared" si="17"/>
        <v>49.1</v>
      </c>
      <c r="S25">
        <f t="shared" si="18"/>
        <v>593.13</v>
      </c>
      <c r="T25">
        <f t="shared" si="19"/>
        <v>0</v>
      </c>
      <c r="U25">
        <f t="shared" si="20"/>
        <v>9.9792000000000005</v>
      </c>
      <c r="V25">
        <f t="shared" si="21"/>
        <v>0.70686000000000004</v>
      </c>
      <c r="W25">
        <f t="shared" si="22"/>
        <v>0</v>
      </c>
      <c r="X25">
        <f t="shared" si="23"/>
        <v>520.21</v>
      </c>
      <c r="Y25">
        <f t="shared" si="24"/>
        <v>462.41</v>
      </c>
      <c r="AA25">
        <v>39076825</v>
      </c>
      <c r="AB25">
        <f t="shared" si="25"/>
        <v>26.76</v>
      </c>
      <c r="AC25">
        <f>ROUND(((ES25*0)),2)</f>
        <v>0</v>
      </c>
      <c r="AD25">
        <f>ROUND(((((ET25*0.7))-((EU25*0.7)))+AE25),2)</f>
        <v>10.09</v>
      </c>
      <c r="AE25">
        <f>ROUND(((EU25*0.7)),2)</f>
        <v>1.38</v>
      </c>
      <c r="AF25">
        <f>ROUND(((EV25*0.7)),2)</f>
        <v>16.670000000000002</v>
      </c>
      <c r="AG25">
        <f t="shared" si="26"/>
        <v>0</v>
      </c>
      <c r="AH25">
        <f>((EW25*0.7))</f>
        <v>1.68</v>
      </c>
      <c r="AI25">
        <f>((EX25*0.7))</f>
        <v>0.11899999999999999</v>
      </c>
      <c r="AJ25">
        <f t="shared" si="27"/>
        <v>0</v>
      </c>
      <c r="AK25">
        <v>63.94</v>
      </c>
      <c r="AL25">
        <v>25.72</v>
      </c>
      <c r="AM25">
        <v>14.41</v>
      </c>
      <c r="AN25">
        <v>1.97</v>
      </c>
      <c r="AO25">
        <v>23.81</v>
      </c>
      <c r="AP25">
        <v>0</v>
      </c>
      <c r="AQ25">
        <v>2.4</v>
      </c>
      <c r="AR25">
        <v>0.17</v>
      </c>
      <c r="AS25">
        <v>0</v>
      </c>
      <c r="AT25">
        <v>81</v>
      </c>
      <c r="AU25">
        <v>72</v>
      </c>
      <c r="AV25">
        <v>1</v>
      </c>
      <c r="AW25">
        <v>1</v>
      </c>
      <c r="AZ25">
        <v>5.99</v>
      </c>
      <c r="BA25">
        <v>5.99</v>
      </c>
      <c r="BB25">
        <v>5.99</v>
      </c>
      <c r="BC25">
        <v>5.99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25</v>
      </c>
      <c r="BM25">
        <v>9001</v>
      </c>
      <c r="BN25">
        <v>0</v>
      </c>
      <c r="BO25" t="s">
        <v>3</v>
      </c>
      <c r="BP25">
        <v>0</v>
      </c>
      <c r="BQ25">
        <v>2</v>
      </c>
      <c r="BR25">
        <v>0</v>
      </c>
      <c r="BS25">
        <v>5.99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90</v>
      </c>
      <c r="CA25">
        <v>85</v>
      </c>
      <c r="CF25">
        <v>0</v>
      </c>
      <c r="CG25">
        <v>0</v>
      </c>
      <c r="CM25">
        <v>0</v>
      </c>
      <c r="CN25" t="s">
        <v>26</v>
      </c>
      <c r="CO25">
        <v>0</v>
      </c>
      <c r="CP25">
        <f t="shared" si="28"/>
        <v>952.14</v>
      </c>
      <c r="CQ25">
        <f t="shared" si="29"/>
        <v>0</v>
      </c>
      <c r="CR25">
        <f t="shared" si="30"/>
        <v>60.439100000000003</v>
      </c>
      <c r="CS25">
        <f t="shared" si="31"/>
        <v>8.2661999999999995</v>
      </c>
      <c r="CT25">
        <f t="shared" si="32"/>
        <v>99.853300000000019</v>
      </c>
      <c r="CU25">
        <f t="shared" si="33"/>
        <v>0</v>
      </c>
      <c r="CV25">
        <f t="shared" si="34"/>
        <v>1.68</v>
      </c>
      <c r="CW25">
        <f t="shared" si="35"/>
        <v>0.11899999999999999</v>
      </c>
      <c r="CX25">
        <f t="shared" si="36"/>
        <v>0</v>
      </c>
      <c r="CY25">
        <f t="shared" si="37"/>
        <v>520.20630000000006</v>
      </c>
      <c r="CZ25">
        <f t="shared" si="38"/>
        <v>462.40559999999999</v>
      </c>
      <c r="DC25" t="s">
        <v>3</v>
      </c>
      <c r="DD25" t="s">
        <v>27</v>
      </c>
      <c r="DE25" t="s">
        <v>28</v>
      </c>
      <c r="DF25" t="s">
        <v>28</v>
      </c>
      <c r="DG25" t="s">
        <v>28</v>
      </c>
      <c r="DH25" t="s">
        <v>3</v>
      </c>
      <c r="DI25" t="s">
        <v>28</v>
      </c>
      <c r="DJ25" t="s">
        <v>28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24</v>
      </c>
      <c r="DW25" t="s">
        <v>24</v>
      </c>
      <c r="DX25">
        <v>1</v>
      </c>
      <c r="EE25">
        <v>39174502</v>
      </c>
      <c r="EF25">
        <v>2</v>
      </c>
      <c r="EG25" t="s">
        <v>16</v>
      </c>
      <c r="EH25">
        <v>0</v>
      </c>
      <c r="EI25" t="s">
        <v>3</v>
      </c>
      <c r="EJ25">
        <v>1</v>
      </c>
      <c r="EK25">
        <v>9001</v>
      </c>
      <c r="EL25" t="s">
        <v>29</v>
      </c>
      <c r="EM25" t="s">
        <v>30</v>
      </c>
      <c r="EO25" t="s">
        <v>31</v>
      </c>
      <c r="EQ25">
        <v>0</v>
      </c>
      <c r="ER25">
        <v>63.94</v>
      </c>
      <c r="ES25">
        <v>25.72</v>
      </c>
      <c r="ET25">
        <v>14.41</v>
      </c>
      <c r="EU25">
        <v>1.97</v>
      </c>
      <c r="EV25">
        <v>23.81</v>
      </c>
      <c r="EW25">
        <v>2.4</v>
      </c>
      <c r="EX25">
        <v>0.17</v>
      </c>
      <c r="EY25">
        <v>0</v>
      </c>
      <c r="FQ25">
        <v>0</v>
      </c>
      <c r="FR25">
        <f t="shared" si="39"/>
        <v>0</v>
      </c>
      <c r="FS25">
        <v>0</v>
      </c>
      <c r="FT25" t="s">
        <v>19</v>
      </c>
      <c r="FU25" t="s">
        <v>20</v>
      </c>
      <c r="FX25">
        <v>81</v>
      </c>
      <c r="FY25">
        <v>72.25</v>
      </c>
      <c r="GA25" t="s">
        <v>3</v>
      </c>
      <c r="GD25">
        <v>0</v>
      </c>
      <c r="GF25">
        <v>838148157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0"/>
        <v>0</v>
      </c>
      <c r="GM25">
        <f t="shared" si="41"/>
        <v>1934.76</v>
      </c>
      <c r="GN25">
        <f t="shared" si="42"/>
        <v>1934.76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ROW(SmtRes!A13)</f>
        <v>13</v>
      </c>
      <c r="D26">
        <f>ROW(EtalonRes!A15)</f>
        <v>15</v>
      </c>
      <c r="E26" t="s">
        <v>32</v>
      </c>
      <c r="F26" t="s">
        <v>33</v>
      </c>
      <c r="G26" t="s">
        <v>34</v>
      </c>
      <c r="H26" t="s">
        <v>35</v>
      </c>
      <c r="I26">
        <v>3.91</v>
      </c>
      <c r="J26">
        <v>0</v>
      </c>
      <c r="O26">
        <f t="shared" si="14"/>
        <v>2667.87</v>
      </c>
      <c r="P26">
        <f t="shared" si="15"/>
        <v>0</v>
      </c>
      <c r="Q26">
        <f t="shared" si="16"/>
        <v>957.91</v>
      </c>
      <c r="R26">
        <f t="shared" si="17"/>
        <v>0</v>
      </c>
      <c r="S26">
        <f t="shared" si="18"/>
        <v>1709.96</v>
      </c>
      <c r="T26">
        <f t="shared" si="19"/>
        <v>0</v>
      </c>
      <c r="U26">
        <f t="shared" si="20"/>
        <v>32.218400000000003</v>
      </c>
      <c r="V26">
        <f t="shared" si="21"/>
        <v>0</v>
      </c>
      <c r="W26">
        <f t="shared" si="22"/>
        <v>0</v>
      </c>
      <c r="X26">
        <f t="shared" si="23"/>
        <v>1692.86</v>
      </c>
      <c r="Y26">
        <f t="shared" si="24"/>
        <v>1025.98</v>
      </c>
      <c r="AA26">
        <v>39076825</v>
      </c>
      <c r="AB26">
        <f t="shared" si="25"/>
        <v>113.91</v>
      </c>
      <c r="AC26">
        <f>ROUND((ES26),2)</f>
        <v>0</v>
      </c>
      <c r="AD26">
        <f>ROUND((((ET26)-(EU26))+AE26),2)</f>
        <v>40.9</v>
      </c>
      <c r="AE26">
        <f>ROUND((EU26),2)</f>
        <v>0</v>
      </c>
      <c r="AF26">
        <f>ROUND((EV26),2)</f>
        <v>73.010000000000005</v>
      </c>
      <c r="AG26">
        <f t="shared" si="26"/>
        <v>0</v>
      </c>
      <c r="AH26">
        <f>(EW26)</f>
        <v>8.24</v>
      </c>
      <c r="AI26">
        <f>(EX26)</f>
        <v>0</v>
      </c>
      <c r="AJ26">
        <f t="shared" si="27"/>
        <v>0</v>
      </c>
      <c r="AK26">
        <v>113.91</v>
      </c>
      <c r="AL26">
        <v>0</v>
      </c>
      <c r="AM26">
        <v>40.9</v>
      </c>
      <c r="AN26">
        <v>0</v>
      </c>
      <c r="AO26">
        <v>73.010000000000005</v>
      </c>
      <c r="AP26">
        <v>0</v>
      </c>
      <c r="AQ26">
        <v>8.24</v>
      </c>
      <c r="AR26">
        <v>0</v>
      </c>
      <c r="AS26">
        <v>0</v>
      </c>
      <c r="AT26">
        <v>99</v>
      </c>
      <c r="AU26">
        <v>60</v>
      </c>
      <c r="AV26">
        <v>1</v>
      </c>
      <c r="AW26">
        <v>1</v>
      </c>
      <c r="AZ26">
        <v>5.99</v>
      </c>
      <c r="BA26">
        <v>5.99</v>
      </c>
      <c r="BB26">
        <v>5.99</v>
      </c>
      <c r="BC26">
        <v>5.99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1</v>
      </c>
      <c r="BJ26" t="s">
        <v>36</v>
      </c>
      <c r="BM26">
        <v>46001</v>
      </c>
      <c r="BN26">
        <v>0</v>
      </c>
      <c r="BO26" t="s">
        <v>3</v>
      </c>
      <c r="BP26">
        <v>0</v>
      </c>
      <c r="BQ26">
        <v>2</v>
      </c>
      <c r="BR26">
        <v>0</v>
      </c>
      <c r="BS26">
        <v>5.99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110</v>
      </c>
      <c r="CA26">
        <v>70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 t="shared" si="28"/>
        <v>2667.87</v>
      </c>
      <c r="CQ26">
        <f t="shared" si="29"/>
        <v>0</v>
      </c>
      <c r="CR26">
        <f t="shared" si="30"/>
        <v>244.99100000000001</v>
      </c>
      <c r="CS26">
        <f t="shared" si="31"/>
        <v>0</v>
      </c>
      <c r="CT26">
        <f t="shared" si="32"/>
        <v>437.32990000000007</v>
      </c>
      <c r="CU26">
        <f t="shared" si="33"/>
        <v>0</v>
      </c>
      <c r="CV26">
        <f t="shared" si="34"/>
        <v>8.24</v>
      </c>
      <c r="CW26">
        <f t="shared" si="35"/>
        <v>0</v>
      </c>
      <c r="CX26">
        <f t="shared" si="36"/>
        <v>0</v>
      </c>
      <c r="CY26">
        <f t="shared" si="37"/>
        <v>1692.8604</v>
      </c>
      <c r="CZ26">
        <f t="shared" si="38"/>
        <v>1025.9760000000001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1007</v>
      </c>
      <c r="DV26" t="s">
        <v>35</v>
      </c>
      <c r="DW26" t="s">
        <v>35</v>
      </c>
      <c r="DX26">
        <v>1</v>
      </c>
      <c r="EE26">
        <v>39174571</v>
      </c>
      <c r="EF26">
        <v>2</v>
      </c>
      <c r="EG26" t="s">
        <v>16</v>
      </c>
      <c r="EH26">
        <v>0</v>
      </c>
      <c r="EI26" t="s">
        <v>3</v>
      </c>
      <c r="EJ26">
        <v>1</v>
      </c>
      <c r="EK26">
        <v>46001</v>
      </c>
      <c r="EL26" t="s">
        <v>17</v>
      </c>
      <c r="EM26" t="s">
        <v>18</v>
      </c>
      <c r="EO26" t="s">
        <v>3</v>
      </c>
      <c r="EQ26">
        <v>0</v>
      </c>
      <c r="ER26">
        <v>113.91</v>
      </c>
      <c r="ES26">
        <v>0</v>
      </c>
      <c r="ET26">
        <v>40.9</v>
      </c>
      <c r="EU26">
        <v>0</v>
      </c>
      <c r="EV26">
        <v>73.010000000000005</v>
      </c>
      <c r="EW26">
        <v>8.24</v>
      </c>
      <c r="EX26">
        <v>0</v>
      </c>
      <c r="EY26">
        <v>0</v>
      </c>
      <c r="FQ26">
        <v>0</v>
      </c>
      <c r="FR26">
        <f t="shared" si="39"/>
        <v>0</v>
      </c>
      <c r="FS26">
        <v>0</v>
      </c>
      <c r="FT26" t="s">
        <v>19</v>
      </c>
      <c r="FU26" t="s">
        <v>20</v>
      </c>
      <c r="FX26">
        <v>99</v>
      </c>
      <c r="FY26">
        <v>59.5</v>
      </c>
      <c r="GA26" t="s">
        <v>3</v>
      </c>
      <c r="GD26">
        <v>0</v>
      </c>
      <c r="GF26">
        <v>1582154589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0"/>
        <v>0</v>
      </c>
      <c r="GM26">
        <f t="shared" si="41"/>
        <v>5386.71</v>
      </c>
      <c r="GN26">
        <f t="shared" si="42"/>
        <v>5386.71</v>
      </c>
      <c r="GO26">
        <f t="shared" si="43"/>
        <v>0</v>
      </c>
      <c r="GP26">
        <f t="shared" si="44"/>
        <v>0</v>
      </c>
      <c r="GR26">
        <v>0</v>
      </c>
      <c r="GS26">
        <v>3</v>
      </c>
      <c r="GT26">
        <v>0</v>
      </c>
      <c r="GU26" t="s">
        <v>3</v>
      </c>
      <c r="GV26">
        <f t="shared" si="45"/>
        <v>0</v>
      </c>
      <c r="GW26">
        <v>1</v>
      </c>
      <c r="GX26">
        <f t="shared" si="46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ROW(SmtRes!A23)</f>
        <v>23</v>
      </c>
      <c r="D27">
        <f>ROW(EtalonRes!A29)</f>
        <v>29</v>
      </c>
      <c r="E27" t="s">
        <v>37</v>
      </c>
      <c r="F27" t="s">
        <v>38</v>
      </c>
      <c r="G27" t="s">
        <v>39</v>
      </c>
      <c r="H27" t="s">
        <v>14</v>
      </c>
      <c r="I27">
        <f>ROUND(8.77/100,9)</f>
        <v>8.77E-2</v>
      </c>
      <c r="J27">
        <v>0</v>
      </c>
      <c r="O27">
        <f t="shared" si="14"/>
        <v>404.33</v>
      </c>
      <c r="P27">
        <f t="shared" si="15"/>
        <v>0</v>
      </c>
      <c r="Q27">
        <f t="shared" si="16"/>
        <v>7.91</v>
      </c>
      <c r="R27">
        <f t="shared" si="17"/>
        <v>0</v>
      </c>
      <c r="S27">
        <f t="shared" si="18"/>
        <v>396.42</v>
      </c>
      <c r="T27">
        <f t="shared" si="19"/>
        <v>0</v>
      </c>
      <c r="U27">
        <f t="shared" si="20"/>
        <v>7.29664</v>
      </c>
      <c r="V27">
        <f t="shared" si="21"/>
        <v>0</v>
      </c>
      <c r="W27">
        <f t="shared" si="22"/>
        <v>0</v>
      </c>
      <c r="X27">
        <f t="shared" si="23"/>
        <v>420.21</v>
      </c>
      <c r="Y27">
        <f t="shared" si="24"/>
        <v>214.07</v>
      </c>
      <c r="AA27">
        <v>39076825</v>
      </c>
      <c r="AB27">
        <f t="shared" si="25"/>
        <v>769.67</v>
      </c>
      <c r="AC27">
        <f>ROUND(((ES27*0)),2)</f>
        <v>0</v>
      </c>
      <c r="AD27">
        <f>ROUND(((((ET27*0.8))-((EU27*0.8)))+AE27),2)</f>
        <v>15.05</v>
      </c>
      <c r="AE27">
        <f>ROUND(((EU27*0.8)),2)</f>
        <v>0</v>
      </c>
      <c r="AF27">
        <f>ROUND(((EV27*0.8)),2)</f>
        <v>754.62</v>
      </c>
      <c r="AG27">
        <f t="shared" si="26"/>
        <v>0</v>
      </c>
      <c r="AH27">
        <f>((EW27*0.8))</f>
        <v>83.2</v>
      </c>
      <c r="AI27">
        <f>((EX27*0.8))</f>
        <v>0</v>
      </c>
      <c r="AJ27">
        <f t="shared" si="27"/>
        <v>0</v>
      </c>
      <c r="AK27">
        <v>7751.05</v>
      </c>
      <c r="AL27">
        <v>6788.96</v>
      </c>
      <c r="AM27">
        <v>18.809999999999999</v>
      </c>
      <c r="AN27">
        <v>0</v>
      </c>
      <c r="AO27">
        <v>943.28</v>
      </c>
      <c r="AP27">
        <v>0</v>
      </c>
      <c r="AQ27">
        <v>104</v>
      </c>
      <c r="AR27">
        <v>0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5.99</v>
      </c>
      <c r="BA27">
        <v>5.99</v>
      </c>
      <c r="BB27">
        <v>5.99</v>
      </c>
      <c r="BC27">
        <v>5.99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40</v>
      </c>
      <c r="BM27">
        <v>10001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5.99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41</v>
      </c>
      <c r="CO27">
        <v>0</v>
      </c>
      <c r="CP27">
        <f t="shared" si="28"/>
        <v>404.33000000000004</v>
      </c>
      <c r="CQ27">
        <f t="shared" si="29"/>
        <v>0</v>
      </c>
      <c r="CR27">
        <f t="shared" si="30"/>
        <v>90.149500000000003</v>
      </c>
      <c r="CS27">
        <f t="shared" si="31"/>
        <v>0</v>
      </c>
      <c r="CT27">
        <f t="shared" si="32"/>
        <v>4520.1738000000005</v>
      </c>
      <c r="CU27">
        <f t="shared" si="33"/>
        <v>0</v>
      </c>
      <c r="CV27">
        <f t="shared" si="34"/>
        <v>83.2</v>
      </c>
      <c r="CW27">
        <f t="shared" si="35"/>
        <v>0</v>
      </c>
      <c r="CX27">
        <f t="shared" si="36"/>
        <v>0</v>
      </c>
      <c r="CY27">
        <f t="shared" si="37"/>
        <v>420.20520000000005</v>
      </c>
      <c r="CZ27">
        <f t="shared" si="38"/>
        <v>214.0668</v>
      </c>
      <c r="DC27" t="s">
        <v>3</v>
      </c>
      <c r="DD27" t="s">
        <v>27</v>
      </c>
      <c r="DE27" t="s">
        <v>42</v>
      </c>
      <c r="DF27" t="s">
        <v>42</v>
      </c>
      <c r="DG27" t="s">
        <v>42</v>
      </c>
      <c r="DH27" t="s">
        <v>3</v>
      </c>
      <c r="DI27" t="s">
        <v>42</v>
      </c>
      <c r="DJ27" t="s">
        <v>42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14</v>
      </c>
      <c r="DW27" t="s">
        <v>14</v>
      </c>
      <c r="DX27">
        <v>100</v>
      </c>
      <c r="EE27">
        <v>39174503</v>
      </c>
      <c r="EF27">
        <v>2</v>
      </c>
      <c r="EG27" t="s">
        <v>16</v>
      </c>
      <c r="EH27">
        <v>0</v>
      </c>
      <c r="EI27" t="s">
        <v>3</v>
      </c>
      <c r="EJ27">
        <v>1</v>
      </c>
      <c r="EK27">
        <v>10001</v>
      </c>
      <c r="EL27" t="s">
        <v>43</v>
      </c>
      <c r="EM27" t="s">
        <v>44</v>
      </c>
      <c r="EO27" t="s">
        <v>45</v>
      </c>
      <c r="EQ27">
        <v>0</v>
      </c>
      <c r="ER27">
        <v>7751.05</v>
      </c>
      <c r="ES27">
        <v>6788.96</v>
      </c>
      <c r="ET27">
        <v>18.809999999999999</v>
      </c>
      <c r="EU27">
        <v>0</v>
      </c>
      <c r="EV27">
        <v>943.28</v>
      </c>
      <c r="EW27">
        <v>104</v>
      </c>
      <c r="EX27">
        <v>0</v>
      </c>
      <c r="EY27">
        <v>0</v>
      </c>
      <c r="FQ27">
        <v>0</v>
      </c>
      <c r="FR27">
        <f t="shared" si="39"/>
        <v>0</v>
      </c>
      <c r="FS27">
        <v>0</v>
      </c>
      <c r="FT27" t="s">
        <v>19</v>
      </c>
      <c r="FU27" t="s">
        <v>20</v>
      </c>
      <c r="FX27">
        <v>106.2</v>
      </c>
      <c r="FY27">
        <v>53.55</v>
      </c>
      <c r="GA27" t="s">
        <v>3</v>
      </c>
      <c r="GD27">
        <v>0</v>
      </c>
      <c r="GF27">
        <v>2059584284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0"/>
        <v>0</v>
      </c>
      <c r="GM27">
        <f t="shared" si="41"/>
        <v>1038.6099999999999</v>
      </c>
      <c r="GN27">
        <f t="shared" si="42"/>
        <v>1038.6099999999999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ROW(SmtRes!A26)</f>
        <v>26</v>
      </c>
      <c r="D28">
        <f>ROW(EtalonRes!A33)</f>
        <v>33</v>
      </c>
      <c r="E28" t="s">
        <v>46</v>
      </c>
      <c r="F28" t="s">
        <v>47</v>
      </c>
      <c r="G28" t="s">
        <v>48</v>
      </c>
      <c r="H28" t="s">
        <v>14</v>
      </c>
      <c r="I28">
        <v>1.89</v>
      </c>
      <c r="J28">
        <v>0</v>
      </c>
      <c r="O28">
        <f t="shared" si="14"/>
        <v>3179.87</v>
      </c>
      <c r="P28">
        <f t="shared" si="15"/>
        <v>0</v>
      </c>
      <c r="Q28">
        <f t="shared" si="16"/>
        <v>45.96</v>
      </c>
      <c r="R28">
        <f t="shared" si="17"/>
        <v>19.93</v>
      </c>
      <c r="S28">
        <f t="shared" si="18"/>
        <v>3133.91</v>
      </c>
      <c r="T28">
        <f t="shared" si="19"/>
        <v>0</v>
      </c>
      <c r="U28">
        <f t="shared" si="20"/>
        <v>67.076099999999997</v>
      </c>
      <c r="V28">
        <f t="shared" si="21"/>
        <v>0.2457</v>
      </c>
      <c r="W28">
        <f t="shared" si="22"/>
        <v>0</v>
      </c>
      <c r="X28">
        <f t="shared" si="23"/>
        <v>2523.0700000000002</v>
      </c>
      <c r="Y28">
        <f t="shared" si="24"/>
        <v>2144.61</v>
      </c>
      <c r="AA28">
        <v>39076825</v>
      </c>
      <c r="AB28">
        <f t="shared" si="25"/>
        <v>280.88</v>
      </c>
      <c r="AC28">
        <f t="shared" ref="AC28:AC59" si="47">ROUND((ES28),2)</f>
        <v>0</v>
      </c>
      <c r="AD28">
        <f>ROUND((((ET28)-(EU28))+AE28),2)</f>
        <v>4.0599999999999996</v>
      </c>
      <c r="AE28">
        <f t="shared" ref="AE28:AF30" si="48">ROUND((EU28),2)</f>
        <v>1.76</v>
      </c>
      <c r="AF28">
        <f t="shared" si="48"/>
        <v>276.82</v>
      </c>
      <c r="AG28">
        <f t="shared" si="26"/>
        <v>0</v>
      </c>
      <c r="AH28">
        <f t="shared" ref="AH28:AI30" si="49">(EW28)</f>
        <v>35.49</v>
      </c>
      <c r="AI28">
        <f t="shared" si="49"/>
        <v>0.13</v>
      </c>
      <c r="AJ28">
        <f t="shared" si="27"/>
        <v>0</v>
      </c>
      <c r="AK28">
        <v>280.88</v>
      </c>
      <c r="AL28">
        <v>0</v>
      </c>
      <c r="AM28">
        <v>4.0599999999999996</v>
      </c>
      <c r="AN28">
        <v>1.76</v>
      </c>
      <c r="AO28">
        <v>276.82</v>
      </c>
      <c r="AP28">
        <v>0</v>
      </c>
      <c r="AQ28">
        <v>35.49</v>
      </c>
      <c r="AR28">
        <v>0.13</v>
      </c>
      <c r="AS28">
        <v>0</v>
      </c>
      <c r="AT28">
        <v>80</v>
      </c>
      <c r="AU28">
        <v>68</v>
      </c>
      <c r="AV28">
        <v>1</v>
      </c>
      <c r="AW28">
        <v>1</v>
      </c>
      <c r="AZ28">
        <v>5.99</v>
      </c>
      <c r="BA28">
        <v>5.99</v>
      </c>
      <c r="BB28">
        <v>5.99</v>
      </c>
      <c r="BC28">
        <v>5.99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49</v>
      </c>
      <c r="BM28">
        <v>57001</v>
      </c>
      <c r="BN28">
        <v>0</v>
      </c>
      <c r="BO28" t="s">
        <v>3</v>
      </c>
      <c r="BP28">
        <v>0</v>
      </c>
      <c r="BQ28">
        <v>6</v>
      </c>
      <c r="BR28">
        <v>0</v>
      </c>
      <c r="BS28">
        <v>5.99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68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si="28"/>
        <v>3179.87</v>
      </c>
      <c r="CQ28">
        <f t="shared" si="29"/>
        <v>0</v>
      </c>
      <c r="CR28">
        <f t="shared" si="30"/>
        <v>24.319399999999998</v>
      </c>
      <c r="CS28">
        <f t="shared" si="31"/>
        <v>10.542400000000001</v>
      </c>
      <c r="CT28">
        <f t="shared" si="32"/>
        <v>1658.1518000000001</v>
      </c>
      <c r="CU28">
        <f t="shared" si="33"/>
        <v>0</v>
      </c>
      <c r="CV28">
        <f t="shared" si="34"/>
        <v>35.49</v>
      </c>
      <c r="CW28">
        <f t="shared" si="35"/>
        <v>0.13</v>
      </c>
      <c r="CX28">
        <f t="shared" si="36"/>
        <v>0</v>
      </c>
      <c r="CY28">
        <f t="shared" si="37"/>
        <v>2523.0719999999997</v>
      </c>
      <c r="CZ28">
        <f t="shared" si="38"/>
        <v>2144.6111999999998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14</v>
      </c>
      <c r="DW28" t="s">
        <v>14</v>
      </c>
      <c r="DX28">
        <v>100</v>
      </c>
      <c r="EE28">
        <v>39174582</v>
      </c>
      <c r="EF28">
        <v>6</v>
      </c>
      <c r="EG28" t="s">
        <v>50</v>
      </c>
      <c r="EH28">
        <v>0</v>
      </c>
      <c r="EI28" t="s">
        <v>3</v>
      </c>
      <c r="EJ28">
        <v>1</v>
      </c>
      <c r="EK28">
        <v>57001</v>
      </c>
      <c r="EL28" t="s">
        <v>51</v>
      </c>
      <c r="EM28" t="s">
        <v>52</v>
      </c>
      <c r="EO28" t="s">
        <v>3</v>
      </c>
      <c r="EQ28">
        <v>0</v>
      </c>
      <c r="ER28">
        <v>280.88</v>
      </c>
      <c r="ES28">
        <v>0</v>
      </c>
      <c r="ET28">
        <v>4.0599999999999996</v>
      </c>
      <c r="EU28">
        <v>1.76</v>
      </c>
      <c r="EV28">
        <v>276.82</v>
      </c>
      <c r="EW28">
        <v>35.49</v>
      </c>
      <c r="EX28">
        <v>0.13</v>
      </c>
      <c r="EY28">
        <v>0</v>
      </c>
      <c r="FQ28">
        <v>0</v>
      </c>
      <c r="FR28">
        <f t="shared" si="39"/>
        <v>0</v>
      </c>
      <c r="FS28">
        <v>0</v>
      </c>
      <c r="FX28">
        <v>80</v>
      </c>
      <c r="FY28">
        <v>68</v>
      </c>
      <c r="GA28" t="s">
        <v>3</v>
      </c>
      <c r="GD28">
        <v>0</v>
      </c>
      <c r="GF28">
        <v>970371603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0"/>
        <v>0</v>
      </c>
      <c r="GM28">
        <f t="shared" si="41"/>
        <v>7847.55</v>
      </c>
      <c r="GN28">
        <f t="shared" si="42"/>
        <v>7847.55</v>
      </c>
      <c r="GO28">
        <f t="shared" si="43"/>
        <v>0</v>
      </c>
      <c r="GP28">
        <f t="shared" si="44"/>
        <v>0</v>
      </c>
      <c r="GR28">
        <v>0</v>
      </c>
      <c r="GS28">
        <v>3</v>
      </c>
      <c r="GT28">
        <v>0</v>
      </c>
      <c r="GU28" t="s">
        <v>3</v>
      </c>
      <c r="GV28">
        <f t="shared" si="45"/>
        <v>0</v>
      </c>
      <c r="GW28">
        <v>1</v>
      </c>
      <c r="GX28">
        <f t="shared" si="46"/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ROW(SmtRes!A29)</f>
        <v>29</v>
      </c>
      <c r="D29">
        <f>ROW(EtalonRes!A37)</f>
        <v>37</v>
      </c>
      <c r="E29" t="s">
        <v>53</v>
      </c>
      <c r="F29" t="s">
        <v>54</v>
      </c>
      <c r="G29" t="s">
        <v>55</v>
      </c>
      <c r="H29" t="s">
        <v>14</v>
      </c>
      <c r="I29">
        <v>1.1077999999999999</v>
      </c>
      <c r="J29">
        <v>0</v>
      </c>
      <c r="O29">
        <f t="shared" si="14"/>
        <v>616.46</v>
      </c>
      <c r="P29">
        <f t="shared" si="15"/>
        <v>0</v>
      </c>
      <c r="Q29">
        <f t="shared" si="16"/>
        <v>26.94</v>
      </c>
      <c r="R29">
        <f t="shared" si="17"/>
        <v>11.68</v>
      </c>
      <c r="S29">
        <f t="shared" si="18"/>
        <v>589.52</v>
      </c>
      <c r="T29">
        <f t="shared" si="19"/>
        <v>0</v>
      </c>
      <c r="U29">
        <f t="shared" si="20"/>
        <v>12.617842</v>
      </c>
      <c r="V29">
        <f t="shared" si="21"/>
        <v>0.144014</v>
      </c>
      <c r="W29">
        <f t="shared" si="22"/>
        <v>0</v>
      </c>
      <c r="X29">
        <f t="shared" si="23"/>
        <v>480.96</v>
      </c>
      <c r="Y29">
        <f t="shared" si="24"/>
        <v>408.82</v>
      </c>
      <c r="AA29">
        <v>39076825</v>
      </c>
      <c r="AB29">
        <f t="shared" si="25"/>
        <v>92.9</v>
      </c>
      <c r="AC29">
        <f t="shared" si="47"/>
        <v>0</v>
      </c>
      <c r="AD29">
        <f>ROUND((((ET29)-(EU29))+AE29),2)</f>
        <v>4.0599999999999996</v>
      </c>
      <c r="AE29">
        <f t="shared" si="48"/>
        <v>1.76</v>
      </c>
      <c r="AF29">
        <f t="shared" si="48"/>
        <v>88.84</v>
      </c>
      <c r="AG29">
        <f t="shared" si="26"/>
        <v>0</v>
      </c>
      <c r="AH29">
        <f t="shared" si="49"/>
        <v>11.39</v>
      </c>
      <c r="AI29">
        <f t="shared" si="49"/>
        <v>0.13</v>
      </c>
      <c r="AJ29">
        <f t="shared" si="27"/>
        <v>0</v>
      </c>
      <c r="AK29">
        <v>92.9</v>
      </c>
      <c r="AL29">
        <v>0</v>
      </c>
      <c r="AM29">
        <v>4.0599999999999996</v>
      </c>
      <c r="AN29">
        <v>1.76</v>
      </c>
      <c r="AO29">
        <v>88.84</v>
      </c>
      <c r="AP29">
        <v>0</v>
      </c>
      <c r="AQ29">
        <v>11.39</v>
      </c>
      <c r="AR29">
        <v>0.13</v>
      </c>
      <c r="AS29">
        <v>0</v>
      </c>
      <c r="AT29">
        <v>80</v>
      </c>
      <c r="AU29">
        <v>68</v>
      </c>
      <c r="AV29">
        <v>1</v>
      </c>
      <c r="AW29">
        <v>1</v>
      </c>
      <c r="AZ29">
        <v>5.99</v>
      </c>
      <c r="BA29">
        <v>5.99</v>
      </c>
      <c r="BB29">
        <v>5.99</v>
      </c>
      <c r="BC29">
        <v>5.99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56</v>
      </c>
      <c r="BM29">
        <v>57001</v>
      </c>
      <c r="BN29">
        <v>0</v>
      </c>
      <c r="BO29" t="s">
        <v>3</v>
      </c>
      <c r="BP29">
        <v>0</v>
      </c>
      <c r="BQ29">
        <v>6</v>
      </c>
      <c r="BR29">
        <v>0</v>
      </c>
      <c r="BS29">
        <v>5.99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68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8"/>
        <v>616.46</v>
      </c>
      <c r="CQ29">
        <f t="shared" si="29"/>
        <v>0</v>
      </c>
      <c r="CR29">
        <f t="shared" si="30"/>
        <v>24.319399999999998</v>
      </c>
      <c r="CS29">
        <f t="shared" si="31"/>
        <v>10.542400000000001</v>
      </c>
      <c r="CT29">
        <f t="shared" si="32"/>
        <v>532.15160000000003</v>
      </c>
      <c r="CU29">
        <f t="shared" si="33"/>
        <v>0</v>
      </c>
      <c r="CV29">
        <f t="shared" si="34"/>
        <v>11.39</v>
      </c>
      <c r="CW29">
        <f t="shared" si="35"/>
        <v>0.13</v>
      </c>
      <c r="CX29">
        <f t="shared" si="36"/>
        <v>0</v>
      </c>
      <c r="CY29">
        <f t="shared" si="37"/>
        <v>480.95999999999992</v>
      </c>
      <c r="CZ29">
        <f t="shared" si="38"/>
        <v>408.81599999999997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14</v>
      </c>
      <c r="DW29" t="s">
        <v>14</v>
      </c>
      <c r="DX29">
        <v>100</v>
      </c>
      <c r="EE29">
        <v>39174582</v>
      </c>
      <c r="EF29">
        <v>6</v>
      </c>
      <c r="EG29" t="s">
        <v>50</v>
      </c>
      <c r="EH29">
        <v>0</v>
      </c>
      <c r="EI29" t="s">
        <v>3</v>
      </c>
      <c r="EJ29">
        <v>1</v>
      </c>
      <c r="EK29">
        <v>57001</v>
      </c>
      <c r="EL29" t="s">
        <v>51</v>
      </c>
      <c r="EM29" t="s">
        <v>52</v>
      </c>
      <c r="EO29" t="s">
        <v>3</v>
      </c>
      <c r="EQ29">
        <v>0</v>
      </c>
      <c r="ER29">
        <v>92.9</v>
      </c>
      <c r="ES29">
        <v>0</v>
      </c>
      <c r="ET29">
        <v>4.0599999999999996</v>
      </c>
      <c r="EU29">
        <v>1.76</v>
      </c>
      <c r="EV29">
        <v>88.84</v>
      </c>
      <c r="EW29">
        <v>11.39</v>
      </c>
      <c r="EX29">
        <v>0.13</v>
      </c>
      <c r="EY29">
        <v>0</v>
      </c>
      <c r="FQ29">
        <v>0</v>
      </c>
      <c r="FR29">
        <f t="shared" si="39"/>
        <v>0</v>
      </c>
      <c r="FS29">
        <v>0</v>
      </c>
      <c r="FX29">
        <v>80</v>
      </c>
      <c r="FY29">
        <v>68</v>
      </c>
      <c r="GA29" t="s">
        <v>3</v>
      </c>
      <c r="GD29">
        <v>0</v>
      </c>
      <c r="GF29">
        <v>537707280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0"/>
        <v>0</v>
      </c>
      <c r="GM29">
        <f t="shared" si="41"/>
        <v>1506.24</v>
      </c>
      <c r="GN29">
        <f t="shared" si="42"/>
        <v>1506.24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ROW(SmtRes!A30)</f>
        <v>30</v>
      </c>
      <c r="D30">
        <f>ROW(EtalonRes!A39)</f>
        <v>39</v>
      </c>
      <c r="E30" t="s">
        <v>57</v>
      </c>
      <c r="F30" t="s">
        <v>58</v>
      </c>
      <c r="G30" t="s">
        <v>59</v>
      </c>
      <c r="H30" t="s">
        <v>60</v>
      </c>
      <c r="I30">
        <v>1.4904999999999999</v>
      </c>
      <c r="J30">
        <v>0</v>
      </c>
      <c r="O30">
        <f t="shared" si="14"/>
        <v>262.58</v>
      </c>
      <c r="P30">
        <f t="shared" si="15"/>
        <v>0</v>
      </c>
      <c r="Q30">
        <f t="shared" si="16"/>
        <v>0</v>
      </c>
      <c r="R30">
        <f t="shared" si="17"/>
        <v>0</v>
      </c>
      <c r="S30">
        <f t="shared" si="18"/>
        <v>262.58</v>
      </c>
      <c r="T30">
        <f t="shared" si="19"/>
        <v>0</v>
      </c>
      <c r="U30">
        <f t="shared" si="20"/>
        <v>5.6191849999999999</v>
      </c>
      <c r="V30">
        <f t="shared" si="21"/>
        <v>0</v>
      </c>
      <c r="W30">
        <f t="shared" si="22"/>
        <v>0</v>
      </c>
      <c r="X30">
        <f t="shared" si="23"/>
        <v>210.06</v>
      </c>
      <c r="Y30">
        <f t="shared" si="24"/>
        <v>178.55</v>
      </c>
      <c r="AA30">
        <v>39076825</v>
      </c>
      <c r="AB30">
        <f t="shared" si="25"/>
        <v>29.41</v>
      </c>
      <c r="AC30">
        <f t="shared" si="47"/>
        <v>0</v>
      </c>
      <c r="AD30">
        <f>ROUND((((ET30)-(EU30))+AE30),2)</f>
        <v>0</v>
      </c>
      <c r="AE30">
        <f t="shared" si="48"/>
        <v>0</v>
      </c>
      <c r="AF30">
        <f t="shared" si="48"/>
        <v>29.41</v>
      </c>
      <c r="AG30">
        <f t="shared" si="26"/>
        <v>0</v>
      </c>
      <c r="AH30">
        <f t="shared" si="49"/>
        <v>3.77</v>
      </c>
      <c r="AI30">
        <f t="shared" si="49"/>
        <v>0</v>
      </c>
      <c r="AJ30">
        <f t="shared" si="27"/>
        <v>0</v>
      </c>
      <c r="AK30">
        <v>29.41</v>
      </c>
      <c r="AL30">
        <v>0</v>
      </c>
      <c r="AM30">
        <v>0</v>
      </c>
      <c r="AN30">
        <v>0</v>
      </c>
      <c r="AO30">
        <v>29.41</v>
      </c>
      <c r="AP30">
        <v>0</v>
      </c>
      <c r="AQ30">
        <v>3.77</v>
      </c>
      <c r="AR30">
        <v>0</v>
      </c>
      <c r="AS30">
        <v>0</v>
      </c>
      <c r="AT30">
        <v>80</v>
      </c>
      <c r="AU30">
        <v>68</v>
      </c>
      <c r="AV30">
        <v>1</v>
      </c>
      <c r="AW30">
        <v>1</v>
      </c>
      <c r="AZ30">
        <v>5.99</v>
      </c>
      <c r="BA30">
        <v>5.99</v>
      </c>
      <c r="BB30">
        <v>5.99</v>
      </c>
      <c r="BC30">
        <v>5.99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61</v>
      </c>
      <c r="BM30">
        <v>57001</v>
      </c>
      <c r="BN30">
        <v>0</v>
      </c>
      <c r="BO30" t="s">
        <v>3</v>
      </c>
      <c r="BP30">
        <v>0</v>
      </c>
      <c r="BQ30">
        <v>6</v>
      </c>
      <c r="BR30">
        <v>0</v>
      </c>
      <c r="BS30">
        <v>5.99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68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28"/>
        <v>262.58</v>
      </c>
      <c r="CQ30">
        <f t="shared" si="29"/>
        <v>0</v>
      </c>
      <c r="CR30">
        <f t="shared" si="30"/>
        <v>0</v>
      </c>
      <c r="CS30">
        <f t="shared" si="31"/>
        <v>0</v>
      </c>
      <c r="CT30">
        <f t="shared" si="32"/>
        <v>176.16589999999999</v>
      </c>
      <c r="CU30">
        <f t="shared" si="33"/>
        <v>0</v>
      </c>
      <c r="CV30">
        <f t="shared" si="34"/>
        <v>3.77</v>
      </c>
      <c r="CW30">
        <f t="shared" si="35"/>
        <v>0</v>
      </c>
      <c r="CX30">
        <f t="shared" si="36"/>
        <v>0</v>
      </c>
      <c r="CY30">
        <f t="shared" si="37"/>
        <v>210.06399999999996</v>
      </c>
      <c r="CZ30">
        <f t="shared" si="38"/>
        <v>178.55439999999999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1003</v>
      </c>
      <c r="DV30" t="s">
        <v>60</v>
      </c>
      <c r="DW30" t="s">
        <v>60</v>
      </c>
      <c r="DX30">
        <v>100</v>
      </c>
      <c r="EE30">
        <v>39174582</v>
      </c>
      <c r="EF30">
        <v>6</v>
      </c>
      <c r="EG30" t="s">
        <v>50</v>
      </c>
      <c r="EH30">
        <v>0</v>
      </c>
      <c r="EI30" t="s">
        <v>3</v>
      </c>
      <c r="EJ30">
        <v>1</v>
      </c>
      <c r="EK30">
        <v>57001</v>
      </c>
      <c r="EL30" t="s">
        <v>51</v>
      </c>
      <c r="EM30" t="s">
        <v>52</v>
      </c>
      <c r="EO30" t="s">
        <v>3</v>
      </c>
      <c r="EQ30">
        <v>0</v>
      </c>
      <c r="ER30">
        <v>29.41</v>
      </c>
      <c r="ES30">
        <v>0</v>
      </c>
      <c r="ET30">
        <v>0</v>
      </c>
      <c r="EU30">
        <v>0</v>
      </c>
      <c r="EV30">
        <v>29.41</v>
      </c>
      <c r="EW30">
        <v>3.77</v>
      </c>
      <c r="EX30">
        <v>0</v>
      </c>
      <c r="EY30">
        <v>0</v>
      </c>
      <c r="FQ30">
        <v>0</v>
      </c>
      <c r="FR30">
        <f t="shared" si="39"/>
        <v>0</v>
      </c>
      <c r="FS30">
        <v>0</v>
      </c>
      <c r="FX30">
        <v>80</v>
      </c>
      <c r="FY30">
        <v>68</v>
      </c>
      <c r="GA30" t="s">
        <v>3</v>
      </c>
      <c r="GD30">
        <v>0</v>
      </c>
      <c r="GF30">
        <v>-1431764135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0"/>
        <v>0</v>
      </c>
      <c r="GM30">
        <f t="shared" si="41"/>
        <v>651.19000000000005</v>
      </c>
      <c r="GN30">
        <f t="shared" si="42"/>
        <v>651.19000000000005</v>
      </c>
      <c r="GO30">
        <f t="shared" si="43"/>
        <v>0</v>
      </c>
      <c r="GP30">
        <f t="shared" si="44"/>
        <v>0</v>
      </c>
      <c r="GR30">
        <v>0</v>
      </c>
      <c r="GS30">
        <v>3</v>
      </c>
      <c r="GT30">
        <v>0</v>
      </c>
      <c r="GU30" t="s">
        <v>3</v>
      </c>
      <c r="GV30">
        <f t="shared" si="45"/>
        <v>0</v>
      </c>
      <c r="GW30">
        <v>1</v>
      </c>
      <c r="GX30">
        <f t="shared" si="46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ROW(SmtRes!A37)</f>
        <v>37</v>
      </c>
      <c r="D31">
        <f>ROW(EtalonRes!A45)</f>
        <v>45</v>
      </c>
      <c r="E31" t="s">
        <v>62</v>
      </c>
      <c r="F31" t="s">
        <v>63</v>
      </c>
      <c r="G31" t="s">
        <v>64</v>
      </c>
      <c r="H31" t="s">
        <v>14</v>
      </c>
      <c r="I31">
        <v>2.9977999999999998</v>
      </c>
      <c r="J31">
        <v>0</v>
      </c>
      <c r="O31">
        <f t="shared" si="14"/>
        <v>7624.64</v>
      </c>
      <c r="P31">
        <f t="shared" si="15"/>
        <v>153.35</v>
      </c>
      <c r="Q31">
        <f t="shared" si="16"/>
        <v>993.01</v>
      </c>
      <c r="R31">
        <f t="shared" si="17"/>
        <v>384.99</v>
      </c>
      <c r="S31">
        <f t="shared" si="18"/>
        <v>6478.28</v>
      </c>
      <c r="T31">
        <f t="shared" si="19"/>
        <v>0</v>
      </c>
      <c r="U31">
        <f t="shared" si="20"/>
        <v>136.20953969999997</v>
      </c>
      <c r="V31">
        <f t="shared" si="21"/>
        <v>4.7590074999999992</v>
      </c>
      <c r="W31">
        <f t="shared" si="22"/>
        <v>0</v>
      </c>
      <c r="X31">
        <f t="shared" si="23"/>
        <v>7618.23</v>
      </c>
      <c r="Y31">
        <f t="shared" si="24"/>
        <v>4392.49</v>
      </c>
      <c r="AA31">
        <v>39076825</v>
      </c>
      <c r="AB31">
        <f t="shared" si="25"/>
        <v>424.61</v>
      </c>
      <c r="AC31">
        <f t="shared" si="47"/>
        <v>8.5399999999999991</v>
      </c>
      <c r="AD31">
        <f>ROUND(((((ET31*1.25))-((EU31*1.25)))+AE31),2)</f>
        <v>55.3</v>
      </c>
      <c r="AE31">
        <f>ROUND(((EU31*1.25)),2)</f>
        <v>21.44</v>
      </c>
      <c r="AF31">
        <f>ROUND(((EV31*1.15)),2)</f>
        <v>360.77</v>
      </c>
      <c r="AG31">
        <f t="shared" si="26"/>
        <v>0</v>
      </c>
      <c r="AH31">
        <f>((EW31*1.15))</f>
        <v>45.436499999999995</v>
      </c>
      <c r="AI31">
        <f>((EX31*1.25))</f>
        <v>1.5874999999999999</v>
      </c>
      <c r="AJ31">
        <f t="shared" si="27"/>
        <v>0</v>
      </c>
      <c r="AK31">
        <v>366.49</v>
      </c>
      <c r="AL31">
        <v>8.5399999999999991</v>
      </c>
      <c r="AM31">
        <v>44.24</v>
      </c>
      <c r="AN31">
        <v>17.149999999999999</v>
      </c>
      <c r="AO31">
        <v>313.70999999999998</v>
      </c>
      <c r="AP31">
        <v>0</v>
      </c>
      <c r="AQ31">
        <v>39.51</v>
      </c>
      <c r="AR31">
        <v>1.27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5.99</v>
      </c>
      <c r="BA31">
        <v>5.99</v>
      </c>
      <c r="BB31">
        <v>5.99</v>
      </c>
      <c r="BC31">
        <v>5.99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65</v>
      </c>
      <c r="BM31">
        <v>11001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5.99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629</v>
      </c>
      <c r="CO31">
        <v>0</v>
      </c>
      <c r="CP31">
        <f t="shared" si="28"/>
        <v>7624.6399999999994</v>
      </c>
      <c r="CQ31">
        <f t="shared" si="29"/>
        <v>51.154599999999995</v>
      </c>
      <c r="CR31">
        <f t="shared" si="30"/>
        <v>331.24700000000001</v>
      </c>
      <c r="CS31">
        <f t="shared" si="31"/>
        <v>128.4256</v>
      </c>
      <c r="CT31">
        <f t="shared" si="32"/>
        <v>2161.0122999999999</v>
      </c>
      <c r="CU31">
        <f t="shared" si="33"/>
        <v>0</v>
      </c>
      <c r="CV31">
        <f t="shared" si="34"/>
        <v>45.436499999999995</v>
      </c>
      <c r="CW31">
        <f t="shared" si="35"/>
        <v>1.5874999999999999</v>
      </c>
      <c r="CX31">
        <f t="shared" si="36"/>
        <v>0</v>
      </c>
      <c r="CY31">
        <f t="shared" si="37"/>
        <v>7618.2296999999999</v>
      </c>
      <c r="CZ31">
        <f t="shared" si="38"/>
        <v>4392.4928</v>
      </c>
      <c r="DC31" t="s">
        <v>3</v>
      </c>
      <c r="DD31" t="s">
        <v>3</v>
      </c>
      <c r="DE31" t="s">
        <v>66</v>
      </c>
      <c r="DF31" t="s">
        <v>66</v>
      </c>
      <c r="DG31" t="s">
        <v>67</v>
      </c>
      <c r="DH31" t="s">
        <v>3</v>
      </c>
      <c r="DI31" t="s">
        <v>67</v>
      </c>
      <c r="DJ31" t="s">
        <v>66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14</v>
      </c>
      <c r="DW31" t="s">
        <v>14</v>
      </c>
      <c r="DX31">
        <v>100</v>
      </c>
      <c r="EE31">
        <v>39174504</v>
      </c>
      <c r="EF31">
        <v>2</v>
      </c>
      <c r="EG31" t="s">
        <v>16</v>
      </c>
      <c r="EH31">
        <v>0</v>
      </c>
      <c r="EI31" t="s">
        <v>3</v>
      </c>
      <c r="EJ31">
        <v>1</v>
      </c>
      <c r="EK31">
        <v>11001</v>
      </c>
      <c r="EL31" t="s">
        <v>51</v>
      </c>
      <c r="EM31" t="s">
        <v>68</v>
      </c>
      <c r="EO31" t="s">
        <v>69</v>
      </c>
      <c r="EQ31">
        <v>0</v>
      </c>
      <c r="ER31">
        <v>366.49</v>
      </c>
      <c r="ES31">
        <v>8.5399999999999991</v>
      </c>
      <c r="ET31">
        <v>44.24</v>
      </c>
      <c r="EU31">
        <v>17.149999999999999</v>
      </c>
      <c r="EV31">
        <v>313.70999999999998</v>
      </c>
      <c r="EW31">
        <v>39.51</v>
      </c>
      <c r="EX31">
        <v>1.27</v>
      </c>
      <c r="EY31">
        <v>0</v>
      </c>
      <c r="FQ31">
        <v>0</v>
      </c>
      <c r="FR31">
        <f t="shared" si="39"/>
        <v>0</v>
      </c>
      <c r="FS31">
        <v>0</v>
      </c>
      <c r="FT31" t="s">
        <v>19</v>
      </c>
      <c r="FU31" t="s">
        <v>20</v>
      </c>
      <c r="FX31">
        <v>110.7</v>
      </c>
      <c r="FY31">
        <v>63.75</v>
      </c>
      <c r="GA31" t="s">
        <v>3</v>
      </c>
      <c r="GD31">
        <v>0</v>
      </c>
      <c r="GF31">
        <v>192743499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0"/>
        <v>0</v>
      </c>
      <c r="GM31">
        <f t="shared" si="41"/>
        <v>19635.36</v>
      </c>
      <c r="GN31">
        <f t="shared" si="42"/>
        <v>19635.36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37</v>
      </c>
      <c r="E32" t="s">
        <v>70</v>
      </c>
      <c r="F32" t="s">
        <v>71</v>
      </c>
      <c r="G32" t="s">
        <v>72</v>
      </c>
      <c r="H32" t="s">
        <v>35</v>
      </c>
      <c r="I32">
        <f>I31*J32</f>
        <v>6.1155119999999998</v>
      </c>
      <c r="J32">
        <v>2.04</v>
      </c>
      <c r="O32">
        <f t="shared" si="14"/>
        <v>21979.15</v>
      </c>
      <c r="P32">
        <f t="shared" si="15"/>
        <v>21979.15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39076825</v>
      </c>
      <c r="AB32">
        <f t="shared" si="25"/>
        <v>600</v>
      </c>
      <c r="AC32">
        <f t="shared" si="47"/>
        <v>600</v>
      </c>
      <c r="AD32">
        <f>ROUND((((ET32)-(EU32))+AE32),2)</f>
        <v>0</v>
      </c>
      <c r="AE32">
        <f>ROUND((EU32),2)</f>
        <v>0</v>
      </c>
      <c r="AF32">
        <f>ROUND((EV32),2)</f>
        <v>0</v>
      </c>
      <c r="AG32">
        <f t="shared" si="26"/>
        <v>0</v>
      </c>
      <c r="AH32">
        <f>(EW32)</f>
        <v>0</v>
      </c>
      <c r="AI32">
        <f>(EX32)</f>
        <v>0</v>
      </c>
      <c r="AJ32">
        <f t="shared" si="27"/>
        <v>0</v>
      </c>
      <c r="AK32">
        <v>600</v>
      </c>
      <c r="AL32">
        <v>600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111</v>
      </c>
      <c r="AU32">
        <v>64</v>
      </c>
      <c r="AV32">
        <v>1</v>
      </c>
      <c r="AW32">
        <v>1</v>
      </c>
      <c r="AZ32">
        <v>5.99</v>
      </c>
      <c r="BA32">
        <v>1</v>
      </c>
      <c r="BB32">
        <v>1</v>
      </c>
      <c r="BC32">
        <v>5.99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73</v>
      </c>
      <c r="BM32">
        <v>11001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123</v>
      </c>
      <c r="CA32">
        <v>75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28"/>
        <v>21979.15</v>
      </c>
      <c r="CQ32">
        <f t="shared" si="29"/>
        <v>3594</v>
      </c>
      <c r="CR32">
        <f t="shared" si="30"/>
        <v>0</v>
      </c>
      <c r="CS32">
        <f t="shared" si="31"/>
        <v>0</v>
      </c>
      <c r="CT32">
        <f t="shared" si="32"/>
        <v>0</v>
      </c>
      <c r="CU32">
        <f t="shared" si="33"/>
        <v>0</v>
      </c>
      <c r="CV32">
        <f t="shared" si="34"/>
        <v>0</v>
      </c>
      <c r="CW32">
        <f t="shared" si="35"/>
        <v>0</v>
      </c>
      <c r="CX32">
        <f t="shared" si="36"/>
        <v>0</v>
      </c>
      <c r="CY32">
        <f t="shared" si="37"/>
        <v>0</v>
      </c>
      <c r="CZ32">
        <f t="shared" si="38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1007</v>
      </c>
      <c r="DV32" t="s">
        <v>35</v>
      </c>
      <c r="DW32" t="s">
        <v>35</v>
      </c>
      <c r="DX32">
        <v>1</v>
      </c>
      <c r="EE32">
        <v>39174504</v>
      </c>
      <c r="EF32">
        <v>2</v>
      </c>
      <c r="EG32" t="s">
        <v>16</v>
      </c>
      <c r="EH32">
        <v>0</v>
      </c>
      <c r="EI32" t="s">
        <v>3</v>
      </c>
      <c r="EJ32">
        <v>1</v>
      </c>
      <c r="EK32">
        <v>11001</v>
      </c>
      <c r="EL32" t="s">
        <v>51</v>
      </c>
      <c r="EM32" t="s">
        <v>68</v>
      </c>
      <c r="EO32" t="s">
        <v>3</v>
      </c>
      <c r="EQ32">
        <v>0</v>
      </c>
      <c r="ER32">
        <v>600</v>
      </c>
      <c r="ES32">
        <v>600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39"/>
        <v>0</v>
      </c>
      <c r="FS32">
        <v>0</v>
      </c>
      <c r="FT32" t="s">
        <v>19</v>
      </c>
      <c r="FU32" t="s">
        <v>20</v>
      </c>
      <c r="FX32">
        <v>110.7</v>
      </c>
      <c r="FY32">
        <v>63.75</v>
      </c>
      <c r="GA32" t="s">
        <v>3</v>
      </c>
      <c r="GD32">
        <v>0</v>
      </c>
      <c r="GF32">
        <v>536744769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0"/>
        <v>0</v>
      </c>
      <c r="GM32">
        <f t="shared" si="41"/>
        <v>21979.15</v>
      </c>
      <c r="GN32">
        <f t="shared" si="42"/>
        <v>21979.15</v>
      </c>
      <c r="GO32">
        <f t="shared" si="43"/>
        <v>0</v>
      </c>
      <c r="GP32">
        <f t="shared" si="44"/>
        <v>0</v>
      </c>
      <c r="GR32">
        <v>0</v>
      </c>
      <c r="GS32">
        <v>3</v>
      </c>
      <c r="GT32">
        <v>0</v>
      </c>
      <c r="GU32" t="s">
        <v>3</v>
      </c>
      <c r="GV32">
        <f t="shared" si="45"/>
        <v>0</v>
      </c>
      <c r="GW32">
        <v>1</v>
      </c>
      <c r="GX32">
        <f t="shared" si="46"/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C33">
        <v>36</v>
      </c>
      <c r="E33" t="s">
        <v>74</v>
      </c>
      <c r="F33" t="s">
        <v>75</v>
      </c>
      <c r="G33" t="s">
        <v>76</v>
      </c>
      <c r="H33" t="s">
        <v>35</v>
      </c>
      <c r="I33">
        <f>I31*J33</f>
        <v>6.1155119999999998</v>
      </c>
      <c r="J33">
        <v>2.04</v>
      </c>
      <c r="O33">
        <f t="shared" si="14"/>
        <v>0</v>
      </c>
      <c r="P33">
        <f t="shared" si="15"/>
        <v>0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39076825</v>
      </c>
      <c r="AB33">
        <f t="shared" si="25"/>
        <v>0</v>
      </c>
      <c r="AC33">
        <f t="shared" si="47"/>
        <v>0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 t="shared" si="26"/>
        <v>0</v>
      </c>
      <c r="AH33">
        <f>(EW33)</f>
        <v>0</v>
      </c>
      <c r="AI33">
        <f>(EX33)</f>
        <v>0</v>
      </c>
      <c r="AJ33">
        <f t="shared" si="27"/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5.99</v>
      </c>
      <c r="BA33">
        <v>1</v>
      </c>
      <c r="BB33">
        <v>1</v>
      </c>
      <c r="BC33">
        <v>5.99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1</v>
      </c>
      <c r="BJ33" t="s">
        <v>3</v>
      </c>
      <c r="BM33">
        <v>11001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28"/>
        <v>0</v>
      </c>
      <c r="CQ33">
        <f t="shared" si="29"/>
        <v>0</v>
      </c>
      <c r="CR33">
        <f t="shared" si="30"/>
        <v>0</v>
      </c>
      <c r="CS33">
        <f t="shared" si="31"/>
        <v>0</v>
      </c>
      <c r="CT33">
        <f t="shared" si="32"/>
        <v>0</v>
      </c>
      <c r="CU33">
        <f t="shared" si="33"/>
        <v>0</v>
      </c>
      <c r="CV33">
        <f t="shared" si="34"/>
        <v>0</v>
      </c>
      <c r="CW33">
        <f t="shared" si="35"/>
        <v>0</v>
      </c>
      <c r="CX33">
        <f t="shared" si="36"/>
        <v>0</v>
      </c>
      <c r="CY33">
        <f t="shared" si="37"/>
        <v>0</v>
      </c>
      <c r="CZ33">
        <f t="shared" si="38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1007</v>
      </c>
      <c r="DV33" t="s">
        <v>35</v>
      </c>
      <c r="DW33" t="s">
        <v>35</v>
      </c>
      <c r="DX33">
        <v>1</v>
      </c>
      <c r="EE33">
        <v>39174504</v>
      </c>
      <c r="EF33">
        <v>2</v>
      </c>
      <c r="EG33" t="s">
        <v>16</v>
      </c>
      <c r="EH33">
        <v>0</v>
      </c>
      <c r="EI33" t="s">
        <v>3</v>
      </c>
      <c r="EJ33">
        <v>1</v>
      </c>
      <c r="EK33">
        <v>11001</v>
      </c>
      <c r="EL33" t="s">
        <v>51</v>
      </c>
      <c r="EM33" t="s">
        <v>68</v>
      </c>
      <c r="EO33" t="s">
        <v>3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39"/>
        <v>0</v>
      </c>
      <c r="FS33">
        <v>0</v>
      </c>
      <c r="FT33" t="s">
        <v>19</v>
      </c>
      <c r="FU33" t="s">
        <v>20</v>
      </c>
      <c r="FX33">
        <v>110.7</v>
      </c>
      <c r="FY33">
        <v>63.75</v>
      </c>
      <c r="GA33" t="s">
        <v>77</v>
      </c>
      <c r="GD33">
        <v>0</v>
      </c>
      <c r="GF33">
        <v>-2113302258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0"/>
        <v>0</v>
      </c>
      <c r="GM33">
        <f t="shared" si="41"/>
        <v>0</v>
      </c>
      <c r="GN33">
        <f t="shared" si="42"/>
        <v>0</v>
      </c>
      <c r="GO33">
        <f t="shared" si="43"/>
        <v>0</v>
      </c>
      <c r="GP33">
        <f t="shared" si="44"/>
        <v>0</v>
      </c>
      <c r="GR33">
        <v>0</v>
      </c>
      <c r="GS33">
        <v>4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ROW(SmtRes!A46)</f>
        <v>46</v>
      </c>
      <c r="D34">
        <f>ROW(EtalonRes!A52)</f>
        <v>52</v>
      </c>
      <c r="E34" t="s">
        <v>78</v>
      </c>
      <c r="F34" t="s">
        <v>79</v>
      </c>
      <c r="G34" t="s">
        <v>80</v>
      </c>
      <c r="H34" t="s">
        <v>14</v>
      </c>
      <c r="I34">
        <v>2.9977999999999998</v>
      </c>
      <c r="J34">
        <v>0</v>
      </c>
      <c r="O34">
        <f t="shared" si="14"/>
        <v>8275.4</v>
      </c>
      <c r="P34">
        <f t="shared" si="15"/>
        <v>16.34</v>
      </c>
      <c r="Q34">
        <f t="shared" si="16"/>
        <v>983.14</v>
      </c>
      <c r="R34">
        <f t="shared" si="17"/>
        <v>236.31</v>
      </c>
      <c r="S34">
        <f t="shared" si="18"/>
        <v>7275.92</v>
      </c>
      <c r="T34">
        <f t="shared" si="19"/>
        <v>0</v>
      </c>
      <c r="U34">
        <f t="shared" si="20"/>
        <v>146.17272799999998</v>
      </c>
      <c r="V34">
        <f t="shared" si="21"/>
        <v>3.1851624999999997</v>
      </c>
      <c r="W34">
        <f t="shared" si="22"/>
        <v>0</v>
      </c>
      <c r="X34">
        <f t="shared" si="23"/>
        <v>8338.58</v>
      </c>
      <c r="Y34">
        <f t="shared" si="24"/>
        <v>4807.83</v>
      </c>
      <c r="AA34">
        <v>39076825</v>
      </c>
      <c r="AB34">
        <f t="shared" si="25"/>
        <v>460.85</v>
      </c>
      <c r="AC34">
        <f t="shared" si="47"/>
        <v>0.91</v>
      </c>
      <c r="AD34">
        <f>ROUND(((((ET34*1.25))-((EU34*1.25)))+AE34),2)</f>
        <v>54.75</v>
      </c>
      <c r="AE34">
        <f>ROUND(((EU34*1.25)),2)</f>
        <v>13.16</v>
      </c>
      <c r="AF34">
        <f>ROUND(((EV34*1.15)),2)</f>
        <v>405.19</v>
      </c>
      <c r="AG34">
        <f t="shared" si="26"/>
        <v>0</v>
      </c>
      <c r="AH34">
        <f>((EW34*1.15))</f>
        <v>48.76</v>
      </c>
      <c r="AI34">
        <f>((EX34*1.25))</f>
        <v>1.0625</v>
      </c>
      <c r="AJ34">
        <f t="shared" si="27"/>
        <v>0</v>
      </c>
      <c r="AK34">
        <v>397.05</v>
      </c>
      <c r="AL34">
        <v>0.91</v>
      </c>
      <c r="AM34">
        <v>43.8</v>
      </c>
      <c r="AN34">
        <v>10.53</v>
      </c>
      <c r="AO34">
        <v>352.34</v>
      </c>
      <c r="AP34">
        <v>0</v>
      </c>
      <c r="AQ34">
        <v>42.4</v>
      </c>
      <c r="AR34">
        <v>0.85</v>
      </c>
      <c r="AS34">
        <v>0</v>
      </c>
      <c r="AT34">
        <v>111</v>
      </c>
      <c r="AU34">
        <v>64</v>
      </c>
      <c r="AV34">
        <v>1</v>
      </c>
      <c r="AW34">
        <v>1</v>
      </c>
      <c r="AZ34">
        <v>5.99</v>
      </c>
      <c r="BA34">
        <v>5.99</v>
      </c>
      <c r="BB34">
        <v>5.99</v>
      </c>
      <c r="BC34">
        <v>5.99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81</v>
      </c>
      <c r="BM34">
        <v>11001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5.99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123</v>
      </c>
      <c r="CA34">
        <v>75</v>
      </c>
      <c r="CF34">
        <v>0</v>
      </c>
      <c r="CG34">
        <v>0</v>
      </c>
      <c r="CM34">
        <v>0</v>
      </c>
      <c r="CN34" t="s">
        <v>629</v>
      </c>
      <c r="CO34">
        <v>0</v>
      </c>
      <c r="CP34">
        <f t="shared" si="28"/>
        <v>8275.4</v>
      </c>
      <c r="CQ34">
        <f t="shared" si="29"/>
        <v>5.4509000000000007</v>
      </c>
      <c r="CR34">
        <f t="shared" si="30"/>
        <v>327.95249999999999</v>
      </c>
      <c r="CS34">
        <f t="shared" si="31"/>
        <v>78.828400000000002</v>
      </c>
      <c r="CT34">
        <f t="shared" si="32"/>
        <v>2427.0880999999999</v>
      </c>
      <c r="CU34">
        <f t="shared" si="33"/>
        <v>0</v>
      </c>
      <c r="CV34">
        <f t="shared" si="34"/>
        <v>48.76</v>
      </c>
      <c r="CW34">
        <f t="shared" si="35"/>
        <v>1.0625</v>
      </c>
      <c r="CX34">
        <f t="shared" si="36"/>
        <v>0</v>
      </c>
      <c r="CY34">
        <f t="shared" si="37"/>
        <v>8338.5753000000004</v>
      </c>
      <c r="CZ34">
        <f t="shared" si="38"/>
        <v>4807.8272000000006</v>
      </c>
      <c r="DC34" t="s">
        <v>3</v>
      </c>
      <c r="DD34" t="s">
        <v>3</v>
      </c>
      <c r="DE34" t="s">
        <v>66</v>
      </c>
      <c r="DF34" t="s">
        <v>66</v>
      </c>
      <c r="DG34" t="s">
        <v>67</v>
      </c>
      <c r="DH34" t="s">
        <v>3</v>
      </c>
      <c r="DI34" t="s">
        <v>67</v>
      </c>
      <c r="DJ34" t="s">
        <v>66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14</v>
      </c>
      <c r="DW34" t="s">
        <v>14</v>
      </c>
      <c r="DX34">
        <v>100</v>
      </c>
      <c r="EE34">
        <v>39174504</v>
      </c>
      <c r="EF34">
        <v>2</v>
      </c>
      <c r="EG34" t="s">
        <v>16</v>
      </c>
      <c r="EH34">
        <v>0</v>
      </c>
      <c r="EI34" t="s">
        <v>3</v>
      </c>
      <c r="EJ34">
        <v>1</v>
      </c>
      <c r="EK34">
        <v>11001</v>
      </c>
      <c r="EL34" t="s">
        <v>51</v>
      </c>
      <c r="EM34" t="s">
        <v>68</v>
      </c>
      <c r="EO34" t="s">
        <v>69</v>
      </c>
      <c r="EQ34">
        <v>0</v>
      </c>
      <c r="ER34">
        <v>397.05</v>
      </c>
      <c r="ES34">
        <v>0.91</v>
      </c>
      <c r="ET34">
        <v>43.8</v>
      </c>
      <c r="EU34">
        <v>10.53</v>
      </c>
      <c r="EV34">
        <v>352.34</v>
      </c>
      <c r="EW34">
        <v>42.4</v>
      </c>
      <c r="EX34">
        <v>0.85</v>
      </c>
      <c r="EY34">
        <v>0</v>
      </c>
      <c r="FQ34">
        <v>0</v>
      </c>
      <c r="FR34">
        <f t="shared" si="39"/>
        <v>0</v>
      </c>
      <c r="FS34">
        <v>0</v>
      </c>
      <c r="FT34" t="s">
        <v>19</v>
      </c>
      <c r="FU34" t="s">
        <v>20</v>
      </c>
      <c r="FX34">
        <v>110.7</v>
      </c>
      <c r="FY34">
        <v>63.75</v>
      </c>
      <c r="GA34" t="s">
        <v>3</v>
      </c>
      <c r="GD34">
        <v>0</v>
      </c>
      <c r="GF34">
        <v>35623097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0"/>
        <v>0</v>
      </c>
      <c r="GM34">
        <f t="shared" si="41"/>
        <v>21421.81</v>
      </c>
      <c r="GN34">
        <f t="shared" si="42"/>
        <v>21421.81</v>
      </c>
      <c r="GO34">
        <f t="shared" si="43"/>
        <v>0</v>
      </c>
      <c r="GP34">
        <f t="shared" si="44"/>
        <v>0</v>
      </c>
      <c r="GR34">
        <v>0</v>
      </c>
      <c r="GS34">
        <v>3</v>
      </c>
      <c r="GT34">
        <v>0</v>
      </c>
      <c r="GU34" t="s">
        <v>3</v>
      </c>
      <c r="GV34">
        <f t="shared" si="45"/>
        <v>0</v>
      </c>
      <c r="GW34">
        <v>1</v>
      </c>
      <c r="GX34">
        <f t="shared" si="46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43</v>
      </c>
      <c r="E35" t="s">
        <v>82</v>
      </c>
      <c r="F35" t="s">
        <v>83</v>
      </c>
      <c r="G35" t="s">
        <v>84</v>
      </c>
      <c r="H35" t="s">
        <v>24</v>
      </c>
      <c r="I35">
        <f>I34*J35</f>
        <v>305.7756</v>
      </c>
      <c r="J35">
        <v>102</v>
      </c>
      <c r="O35">
        <f t="shared" si="14"/>
        <v>386833.04</v>
      </c>
      <c r="P35">
        <f t="shared" si="15"/>
        <v>386833.04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39076825</v>
      </c>
      <c r="AB35">
        <f t="shared" si="25"/>
        <v>211.2</v>
      </c>
      <c r="AC35">
        <f t="shared" si="47"/>
        <v>211.2</v>
      </c>
      <c r="AD35">
        <f>ROUND((((ET35)-(EU35))+AE35),2)</f>
        <v>0</v>
      </c>
      <c r="AE35">
        <f t="shared" ref="AE35:AF38" si="50">ROUND((EU35),2)</f>
        <v>0</v>
      </c>
      <c r="AF35">
        <f t="shared" si="50"/>
        <v>0</v>
      </c>
      <c r="AG35">
        <f t="shared" si="26"/>
        <v>0</v>
      </c>
      <c r="AH35">
        <f t="shared" ref="AH35:AI38" si="51">(EW35)</f>
        <v>0</v>
      </c>
      <c r="AI35">
        <f t="shared" si="51"/>
        <v>0</v>
      </c>
      <c r="AJ35">
        <f t="shared" si="27"/>
        <v>0</v>
      </c>
      <c r="AK35">
        <v>211.2</v>
      </c>
      <c r="AL35">
        <v>211.2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5.99</v>
      </c>
      <c r="BA35">
        <v>1</v>
      </c>
      <c r="BB35">
        <v>1</v>
      </c>
      <c r="BC35">
        <v>5.99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85</v>
      </c>
      <c r="BM35">
        <v>11001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28"/>
        <v>386833.04</v>
      </c>
      <c r="CQ35">
        <f t="shared" si="29"/>
        <v>1265.088</v>
      </c>
      <c r="CR35">
        <f t="shared" si="30"/>
        <v>0</v>
      </c>
      <c r="CS35">
        <f t="shared" si="31"/>
        <v>0</v>
      </c>
      <c r="CT35">
        <f t="shared" si="32"/>
        <v>0</v>
      </c>
      <c r="CU35">
        <f t="shared" si="33"/>
        <v>0</v>
      </c>
      <c r="CV35">
        <f t="shared" si="34"/>
        <v>0</v>
      </c>
      <c r="CW35">
        <f t="shared" si="35"/>
        <v>0</v>
      </c>
      <c r="CX35">
        <f t="shared" si="36"/>
        <v>0</v>
      </c>
      <c r="CY35">
        <f t="shared" si="37"/>
        <v>0</v>
      </c>
      <c r="CZ35">
        <f t="shared" si="38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24</v>
      </c>
      <c r="DW35" t="s">
        <v>24</v>
      </c>
      <c r="DX35">
        <v>1</v>
      </c>
      <c r="EE35">
        <v>39174504</v>
      </c>
      <c r="EF35">
        <v>2</v>
      </c>
      <c r="EG35" t="s">
        <v>16</v>
      </c>
      <c r="EH35">
        <v>0</v>
      </c>
      <c r="EI35" t="s">
        <v>3</v>
      </c>
      <c r="EJ35">
        <v>1</v>
      </c>
      <c r="EK35">
        <v>11001</v>
      </c>
      <c r="EL35" t="s">
        <v>51</v>
      </c>
      <c r="EM35" t="s">
        <v>68</v>
      </c>
      <c r="EO35" t="s">
        <v>3</v>
      </c>
      <c r="EQ35">
        <v>0</v>
      </c>
      <c r="ER35">
        <v>211.2</v>
      </c>
      <c r="ES35">
        <v>211.2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39"/>
        <v>0</v>
      </c>
      <c r="FS35">
        <v>0</v>
      </c>
      <c r="FT35" t="s">
        <v>19</v>
      </c>
      <c r="FU35" t="s">
        <v>20</v>
      </c>
      <c r="FX35">
        <v>110.7</v>
      </c>
      <c r="FY35">
        <v>63.75</v>
      </c>
      <c r="GA35" t="s">
        <v>3</v>
      </c>
      <c r="GD35">
        <v>0</v>
      </c>
      <c r="GF35">
        <v>-1256487638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0"/>
        <v>0</v>
      </c>
      <c r="GM35">
        <f t="shared" si="41"/>
        <v>386833.04</v>
      </c>
      <c r="GN35">
        <f t="shared" si="42"/>
        <v>386833.04</v>
      </c>
      <c r="GO35">
        <f t="shared" si="43"/>
        <v>0</v>
      </c>
      <c r="GP35">
        <f t="shared" si="44"/>
        <v>0</v>
      </c>
      <c r="GR35">
        <v>0</v>
      </c>
      <c r="GS35">
        <v>3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42</v>
      </c>
      <c r="E36" t="s">
        <v>86</v>
      </c>
      <c r="F36" t="s">
        <v>87</v>
      </c>
      <c r="G36" t="s">
        <v>88</v>
      </c>
      <c r="H36" t="s">
        <v>24</v>
      </c>
      <c r="I36">
        <f>I34*J36</f>
        <v>305.7756</v>
      </c>
      <c r="J36">
        <v>102</v>
      </c>
      <c r="O36">
        <f t="shared" si="14"/>
        <v>0</v>
      </c>
      <c r="P36">
        <f t="shared" si="15"/>
        <v>0</v>
      </c>
      <c r="Q36">
        <f t="shared" si="16"/>
        <v>0</v>
      </c>
      <c r="R36">
        <f t="shared" si="17"/>
        <v>0</v>
      </c>
      <c r="S36">
        <f t="shared" si="18"/>
        <v>0</v>
      </c>
      <c r="T36">
        <f t="shared" si="19"/>
        <v>0</v>
      </c>
      <c r="U36">
        <f t="shared" si="20"/>
        <v>0</v>
      </c>
      <c r="V36">
        <f t="shared" si="21"/>
        <v>0</v>
      </c>
      <c r="W36">
        <f t="shared" si="22"/>
        <v>0</v>
      </c>
      <c r="X36">
        <f t="shared" si="23"/>
        <v>0</v>
      </c>
      <c r="Y36">
        <f t="shared" si="24"/>
        <v>0</v>
      </c>
      <c r="AA36">
        <v>39076825</v>
      </c>
      <c r="AB36">
        <f t="shared" si="25"/>
        <v>0</v>
      </c>
      <c r="AC36">
        <f t="shared" si="47"/>
        <v>0</v>
      </c>
      <c r="AD36">
        <f>ROUND((((ET36)-(EU36))+AE36),2)</f>
        <v>0</v>
      </c>
      <c r="AE36">
        <f t="shared" si="50"/>
        <v>0</v>
      </c>
      <c r="AF36">
        <f t="shared" si="50"/>
        <v>0</v>
      </c>
      <c r="AG36">
        <f t="shared" si="26"/>
        <v>0</v>
      </c>
      <c r="AH36">
        <f t="shared" si="51"/>
        <v>0</v>
      </c>
      <c r="AI36">
        <f t="shared" si="51"/>
        <v>0</v>
      </c>
      <c r="AJ36">
        <f t="shared" si="27"/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111</v>
      </c>
      <c r="AU36">
        <v>64</v>
      </c>
      <c r="AV36">
        <v>1</v>
      </c>
      <c r="AW36">
        <v>1</v>
      </c>
      <c r="AZ36">
        <v>5.99</v>
      </c>
      <c r="BA36">
        <v>1</v>
      </c>
      <c r="BB36">
        <v>1</v>
      </c>
      <c r="BC36">
        <v>5.99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3</v>
      </c>
      <c r="BM36">
        <v>11001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123</v>
      </c>
      <c r="CA36">
        <v>75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28"/>
        <v>0</v>
      </c>
      <c r="CQ36">
        <f t="shared" si="29"/>
        <v>0</v>
      </c>
      <c r="CR36">
        <f t="shared" si="30"/>
        <v>0</v>
      </c>
      <c r="CS36">
        <f t="shared" si="31"/>
        <v>0</v>
      </c>
      <c r="CT36">
        <f t="shared" si="32"/>
        <v>0</v>
      </c>
      <c r="CU36">
        <f t="shared" si="33"/>
        <v>0</v>
      </c>
      <c r="CV36">
        <f t="shared" si="34"/>
        <v>0</v>
      </c>
      <c r="CW36">
        <f t="shared" si="35"/>
        <v>0</v>
      </c>
      <c r="CX36">
        <f t="shared" si="36"/>
        <v>0</v>
      </c>
      <c r="CY36">
        <f t="shared" si="37"/>
        <v>0</v>
      </c>
      <c r="CZ36">
        <f t="shared" si="38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24</v>
      </c>
      <c r="DW36" t="s">
        <v>24</v>
      </c>
      <c r="DX36">
        <v>1</v>
      </c>
      <c r="EE36">
        <v>39174504</v>
      </c>
      <c r="EF36">
        <v>2</v>
      </c>
      <c r="EG36" t="s">
        <v>16</v>
      </c>
      <c r="EH36">
        <v>0</v>
      </c>
      <c r="EI36" t="s">
        <v>3</v>
      </c>
      <c r="EJ36">
        <v>1</v>
      </c>
      <c r="EK36">
        <v>11001</v>
      </c>
      <c r="EL36" t="s">
        <v>51</v>
      </c>
      <c r="EM36" t="s">
        <v>68</v>
      </c>
      <c r="EO36" t="s">
        <v>3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39"/>
        <v>0</v>
      </c>
      <c r="FS36">
        <v>0</v>
      </c>
      <c r="FT36" t="s">
        <v>19</v>
      </c>
      <c r="FU36" t="s">
        <v>20</v>
      </c>
      <c r="FX36">
        <v>110.7</v>
      </c>
      <c r="FY36">
        <v>63.75</v>
      </c>
      <c r="GA36" t="s">
        <v>77</v>
      </c>
      <c r="GD36">
        <v>0</v>
      </c>
      <c r="GF36">
        <v>-919469713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0"/>
        <v>0</v>
      </c>
      <c r="GM36">
        <f t="shared" si="41"/>
        <v>0</v>
      </c>
      <c r="GN36">
        <f t="shared" si="42"/>
        <v>0</v>
      </c>
      <c r="GO36">
        <f t="shared" si="43"/>
        <v>0</v>
      </c>
      <c r="GP36">
        <f t="shared" si="44"/>
        <v>0</v>
      </c>
      <c r="GR36">
        <v>0</v>
      </c>
      <c r="GS36">
        <v>4</v>
      </c>
      <c r="GT36">
        <v>0</v>
      </c>
      <c r="GU36" t="s">
        <v>3</v>
      </c>
      <c r="GV36">
        <f t="shared" si="45"/>
        <v>0</v>
      </c>
      <c r="GW36">
        <v>1</v>
      </c>
      <c r="GX36">
        <f t="shared" si="46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45</v>
      </c>
      <c r="E37" t="s">
        <v>89</v>
      </c>
      <c r="F37" t="s">
        <v>90</v>
      </c>
      <c r="G37" t="s">
        <v>91</v>
      </c>
      <c r="H37" t="s">
        <v>92</v>
      </c>
      <c r="I37">
        <f>I34*J37</f>
        <v>0.14989</v>
      </c>
      <c r="J37">
        <v>0.05</v>
      </c>
      <c r="O37">
        <f t="shared" si="14"/>
        <v>10145.6</v>
      </c>
      <c r="P37">
        <f t="shared" si="15"/>
        <v>10145.6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39076825</v>
      </c>
      <c r="AB37">
        <f t="shared" si="25"/>
        <v>11300</v>
      </c>
      <c r="AC37">
        <f t="shared" si="47"/>
        <v>11300</v>
      </c>
      <c r="AD37">
        <f>ROUND((((ET37)-(EU37))+AE37),2)</f>
        <v>0</v>
      </c>
      <c r="AE37">
        <f t="shared" si="50"/>
        <v>0</v>
      </c>
      <c r="AF37">
        <f t="shared" si="50"/>
        <v>0</v>
      </c>
      <c r="AG37">
        <f t="shared" si="26"/>
        <v>0</v>
      </c>
      <c r="AH37">
        <f t="shared" si="51"/>
        <v>0</v>
      </c>
      <c r="AI37">
        <f t="shared" si="51"/>
        <v>0</v>
      </c>
      <c r="AJ37">
        <f t="shared" si="27"/>
        <v>0</v>
      </c>
      <c r="AK37">
        <v>11300</v>
      </c>
      <c r="AL37">
        <v>11300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5.99</v>
      </c>
      <c r="BA37">
        <v>1</v>
      </c>
      <c r="BB37">
        <v>1</v>
      </c>
      <c r="BC37">
        <v>5.99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93</v>
      </c>
      <c r="BM37">
        <v>11001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123</v>
      </c>
      <c r="CA37">
        <v>75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8"/>
        <v>10145.6</v>
      </c>
      <c r="CQ37">
        <f t="shared" si="29"/>
        <v>67687</v>
      </c>
      <c r="CR37">
        <f t="shared" si="30"/>
        <v>0</v>
      </c>
      <c r="CS37">
        <f t="shared" si="31"/>
        <v>0</v>
      </c>
      <c r="CT37">
        <f t="shared" si="32"/>
        <v>0</v>
      </c>
      <c r="CU37">
        <f t="shared" si="33"/>
        <v>0</v>
      </c>
      <c r="CV37">
        <f t="shared" si="34"/>
        <v>0</v>
      </c>
      <c r="CW37">
        <f t="shared" si="35"/>
        <v>0</v>
      </c>
      <c r="CX37">
        <f t="shared" si="36"/>
        <v>0</v>
      </c>
      <c r="CY37">
        <f t="shared" si="37"/>
        <v>0</v>
      </c>
      <c r="CZ37">
        <f t="shared" si="38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92</v>
      </c>
      <c r="DW37" t="s">
        <v>92</v>
      </c>
      <c r="DX37">
        <v>1000</v>
      </c>
      <c r="EE37">
        <v>39174504</v>
      </c>
      <c r="EF37">
        <v>2</v>
      </c>
      <c r="EG37" t="s">
        <v>16</v>
      </c>
      <c r="EH37">
        <v>0</v>
      </c>
      <c r="EI37" t="s">
        <v>3</v>
      </c>
      <c r="EJ37">
        <v>1</v>
      </c>
      <c r="EK37">
        <v>11001</v>
      </c>
      <c r="EL37" t="s">
        <v>51</v>
      </c>
      <c r="EM37" t="s">
        <v>68</v>
      </c>
      <c r="EO37" t="s">
        <v>3</v>
      </c>
      <c r="EQ37">
        <v>0</v>
      </c>
      <c r="ER37">
        <v>11300</v>
      </c>
      <c r="ES37">
        <v>11300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39"/>
        <v>0</v>
      </c>
      <c r="FS37">
        <v>0</v>
      </c>
      <c r="FT37" t="s">
        <v>19</v>
      </c>
      <c r="FU37" t="s">
        <v>20</v>
      </c>
      <c r="FX37">
        <v>110.7</v>
      </c>
      <c r="FY37">
        <v>63.75</v>
      </c>
      <c r="GA37" t="s">
        <v>3</v>
      </c>
      <c r="GD37">
        <v>0</v>
      </c>
      <c r="GF37">
        <v>486476101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0"/>
        <v>0</v>
      </c>
      <c r="GM37">
        <f t="shared" si="41"/>
        <v>10145.6</v>
      </c>
      <c r="GN37">
        <f t="shared" si="42"/>
        <v>10145.6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46</v>
      </c>
      <c r="E38" t="s">
        <v>94</v>
      </c>
      <c r="F38" t="s">
        <v>95</v>
      </c>
      <c r="G38" t="s">
        <v>96</v>
      </c>
      <c r="H38" t="s">
        <v>97</v>
      </c>
      <c r="I38">
        <f>I34*J38</f>
        <v>149.88999999999999</v>
      </c>
      <c r="J38">
        <v>50</v>
      </c>
      <c r="O38">
        <f t="shared" si="14"/>
        <v>0</v>
      </c>
      <c r="P38">
        <f t="shared" si="15"/>
        <v>0</v>
      </c>
      <c r="Q38">
        <f t="shared" si="16"/>
        <v>0</v>
      </c>
      <c r="R38">
        <f t="shared" si="17"/>
        <v>0</v>
      </c>
      <c r="S38">
        <f t="shared" si="18"/>
        <v>0</v>
      </c>
      <c r="T38">
        <f t="shared" si="19"/>
        <v>0</v>
      </c>
      <c r="U38">
        <f t="shared" si="20"/>
        <v>0</v>
      </c>
      <c r="V38">
        <f t="shared" si="21"/>
        <v>0</v>
      </c>
      <c r="W38">
        <f t="shared" si="22"/>
        <v>0</v>
      </c>
      <c r="X38">
        <f t="shared" si="23"/>
        <v>0</v>
      </c>
      <c r="Y38">
        <f t="shared" si="24"/>
        <v>0</v>
      </c>
      <c r="AA38">
        <v>39076825</v>
      </c>
      <c r="AB38">
        <f t="shared" si="25"/>
        <v>0</v>
      </c>
      <c r="AC38">
        <f t="shared" si="47"/>
        <v>0</v>
      </c>
      <c r="AD38">
        <f>ROUND((((ET38)-(EU38))+AE38),2)</f>
        <v>0</v>
      </c>
      <c r="AE38">
        <f t="shared" si="50"/>
        <v>0</v>
      </c>
      <c r="AF38">
        <f t="shared" si="50"/>
        <v>0</v>
      </c>
      <c r="AG38">
        <f t="shared" si="26"/>
        <v>0</v>
      </c>
      <c r="AH38">
        <f t="shared" si="51"/>
        <v>0</v>
      </c>
      <c r="AI38">
        <f t="shared" si="51"/>
        <v>0</v>
      </c>
      <c r="AJ38">
        <f t="shared" si="27"/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111</v>
      </c>
      <c r="AU38">
        <v>64</v>
      </c>
      <c r="AV38">
        <v>1</v>
      </c>
      <c r="AW38">
        <v>1</v>
      </c>
      <c r="AZ38">
        <v>5.99</v>
      </c>
      <c r="BA38">
        <v>1</v>
      </c>
      <c r="BB38">
        <v>1</v>
      </c>
      <c r="BC38">
        <v>5.99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3</v>
      </c>
      <c r="BM38">
        <v>11001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123</v>
      </c>
      <c r="CA38">
        <v>75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28"/>
        <v>0</v>
      </c>
      <c r="CQ38">
        <f t="shared" si="29"/>
        <v>0</v>
      </c>
      <c r="CR38">
        <f t="shared" si="30"/>
        <v>0</v>
      </c>
      <c r="CS38">
        <f t="shared" si="31"/>
        <v>0</v>
      </c>
      <c r="CT38">
        <f t="shared" si="32"/>
        <v>0</v>
      </c>
      <c r="CU38">
        <f t="shared" si="33"/>
        <v>0</v>
      </c>
      <c r="CV38">
        <f t="shared" si="34"/>
        <v>0</v>
      </c>
      <c r="CW38">
        <f t="shared" si="35"/>
        <v>0</v>
      </c>
      <c r="CX38">
        <f t="shared" si="36"/>
        <v>0</v>
      </c>
      <c r="CY38">
        <f t="shared" si="37"/>
        <v>0</v>
      </c>
      <c r="CZ38">
        <f t="shared" si="38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1009</v>
      </c>
      <c r="DV38" t="s">
        <v>97</v>
      </c>
      <c r="DW38" t="s">
        <v>97</v>
      </c>
      <c r="DX38">
        <v>1</v>
      </c>
      <c r="EE38">
        <v>39174504</v>
      </c>
      <c r="EF38">
        <v>2</v>
      </c>
      <c r="EG38" t="s">
        <v>16</v>
      </c>
      <c r="EH38">
        <v>0</v>
      </c>
      <c r="EI38" t="s">
        <v>3</v>
      </c>
      <c r="EJ38">
        <v>1</v>
      </c>
      <c r="EK38">
        <v>11001</v>
      </c>
      <c r="EL38" t="s">
        <v>51</v>
      </c>
      <c r="EM38" t="s">
        <v>68</v>
      </c>
      <c r="EO38" t="s">
        <v>3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39"/>
        <v>0</v>
      </c>
      <c r="FS38">
        <v>0</v>
      </c>
      <c r="FT38" t="s">
        <v>19</v>
      </c>
      <c r="FU38" t="s">
        <v>20</v>
      </c>
      <c r="FX38">
        <v>110.7</v>
      </c>
      <c r="FY38">
        <v>63.75</v>
      </c>
      <c r="GA38" t="s">
        <v>77</v>
      </c>
      <c r="GD38">
        <v>0</v>
      </c>
      <c r="GF38">
        <v>290394019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0"/>
        <v>0</v>
      </c>
      <c r="GM38">
        <f t="shared" si="41"/>
        <v>0</v>
      </c>
      <c r="GN38">
        <f t="shared" si="42"/>
        <v>0</v>
      </c>
      <c r="GO38">
        <f t="shared" si="43"/>
        <v>0</v>
      </c>
      <c r="GP38">
        <f t="shared" si="44"/>
        <v>0</v>
      </c>
      <c r="GR38">
        <v>0</v>
      </c>
      <c r="GS38">
        <v>4</v>
      </c>
      <c r="GT38">
        <v>0</v>
      </c>
      <c r="GU38" t="s">
        <v>3</v>
      </c>
      <c r="GV38">
        <f t="shared" si="45"/>
        <v>0</v>
      </c>
      <c r="GW38">
        <v>1</v>
      </c>
      <c r="GX38">
        <f t="shared" si="46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ROW(SmtRes!A64)</f>
        <v>64</v>
      </c>
      <c r="D39">
        <f>ROW(EtalonRes!A64)</f>
        <v>64</v>
      </c>
      <c r="E39" t="s">
        <v>98</v>
      </c>
      <c r="F39" t="s">
        <v>99</v>
      </c>
      <c r="G39" t="s">
        <v>100</v>
      </c>
      <c r="H39" t="s">
        <v>60</v>
      </c>
      <c r="I39">
        <v>1.4904999999999999</v>
      </c>
      <c r="J39">
        <v>0</v>
      </c>
      <c r="O39">
        <f t="shared" si="14"/>
        <v>1310.91</v>
      </c>
      <c r="P39">
        <f t="shared" si="15"/>
        <v>657.46</v>
      </c>
      <c r="Q39">
        <f t="shared" si="16"/>
        <v>23.84</v>
      </c>
      <c r="R39">
        <f t="shared" si="17"/>
        <v>4.7300000000000004</v>
      </c>
      <c r="S39">
        <f t="shared" si="18"/>
        <v>629.61</v>
      </c>
      <c r="T39">
        <f t="shared" si="19"/>
        <v>0</v>
      </c>
      <c r="U39">
        <f t="shared" si="20"/>
        <v>11.450021</v>
      </c>
      <c r="V39">
        <f t="shared" si="21"/>
        <v>7.4524999999999994E-2</v>
      </c>
      <c r="W39">
        <f t="shared" si="22"/>
        <v>0</v>
      </c>
      <c r="X39">
        <f t="shared" si="23"/>
        <v>704.12</v>
      </c>
      <c r="Y39">
        <f t="shared" si="24"/>
        <v>405.98</v>
      </c>
      <c r="AA39">
        <v>39076825</v>
      </c>
      <c r="AB39">
        <f t="shared" si="25"/>
        <v>146.83000000000001</v>
      </c>
      <c r="AC39">
        <f t="shared" si="47"/>
        <v>73.64</v>
      </c>
      <c r="AD39">
        <f>ROUND(((((ET39*1.25))-((EU39*1.25)))+AE39),2)</f>
        <v>2.67</v>
      </c>
      <c r="AE39">
        <f>ROUND(((EU39*1.25)),2)</f>
        <v>0.53</v>
      </c>
      <c r="AF39">
        <f>ROUND(((EV39*1.15)),2)</f>
        <v>70.52</v>
      </c>
      <c r="AG39">
        <f t="shared" si="26"/>
        <v>0</v>
      </c>
      <c r="AH39">
        <f>((EW39*1.15))</f>
        <v>7.6819999999999995</v>
      </c>
      <c r="AI39">
        <f>((EX39*1.25))</f>
        <v>0.05</v>
      </c>
      <c r="AJ39">
        <f t="shared" si="27"/>
        <v>0</v>
      </c>
      <c r="AK39">
        <v>137.09</v>
      </c>
      <c r="AL39">
        <v>73.64</v>
      </c>
      <c r="AM39">
        <v>2.13</v>
      </c>
      <c r="AN39">
        <v>0.42</v>
      </c>
      <c r="AO39">
        <v>61.32</v>
      </c>
      <c r="AP39">
        <v>0</v>
      </c>
      <c r="AQ39">
        <v>6.68</v>
      </c>
      <c r="AR39">
        <v>0.04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5.99</v>
      </c>
      <c r="BA39">
        <v>5.99</v>
      </c>
      <c r="BB39">
        <v>5.99</v>
      </c>
      <c r="BC39">
        <v>5.99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101</v>
      </c>
      <c r="BM39">
        <v>11001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5.99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629</v>
      </c>
      <c r="CO39">
        <v>0</v>
      </c>
      <c r="CP39">
        <f t="shared" si="28"/>
        <v>1310.91</v>
      </c>
      <c r="CQ39">
        <f t="shared" si="29"/>
        <v>441.10360000000003</v>
      </c>
      <c r="CR39">
        <f t="shared" si="30"/>
        <v>15.9933</v>
      </c>
      <c r="CS39">
        <f t="shared" si="31"/>
        <v>3.1747000000000001</v>
      </c>
      <c r="CT39">
        <f t="shared" si="32"/>
        <v>422.41480000000001</v>
      </c>
      <c r="CU39">
        <f t="shared" si="33"/>
        <v>0</v>
      </c>
      <c r="CV39">
        <f t="shared" si="34"/>
        <v>7.6819999999999995</v>
      </c>
      <c r="CW39">
        <f t="shared" si="35"/>
        <v>0.05</v>
      </c>
      <c r="CX39">
        <f t="shared" si="36"/>
        <v>0</v>
      </c>
      <c r="CY39">
        <f t="shared" si="37"/>
        <v>704.11740000000009</v>
      </c>
      <c r="CZ39">
        <f t="shared" si="38"/>
        <v>405.9776</v>
      </c>
      <c r="DC39" t="s">
        <v>3</v>
      </c>
      <c r="DD39" t="s">
        <v>3</v>
      </c>
      <c r="DE39" t="s">
        <v>66</v>
      </c>
      <c r="DF39" t="s">
        <v>66</v>
      </c>
      <c r="DG39" t="s">
        <v>67</v>
      </c>
      <c r="DH39" t="s">
        <v>3</v>
      </c>
      <c r="DI39" t="s">
        <v>67</v>
      </c>
      <c r="DJ39" t="s">
        <v>66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60</v>
      </c>
      <c r="DW39" t="s">
        <v>60</v>
      </c>
      <c r="DX39">
        <v>100</v>
      </c>
      <c r="EE39">
        <v>39174504</v>
      </c>
      <c r="EF39">
        <v>2</v>
      </c>
      <c r="EG39" t="s">
        <v>16</v>
      </c>
      <c r="EH39">
        <v>0</v>
      </c>
      <c r="EI39" t="s">
        <v>3</v>
      </c>
      <c r="EJ39">
        <v>1</v>
      </c>
      <c r="EK39">
        <v>11001</v>
      </c>
      <c r="EL39" t="s">
        <v>51</v>
      </c>
      <c r="EM39" t="s">
        <v>68</v>
      </c>
      <c r="EO39" t="s">
        <v>69</v>
      </c>
      <c r="EQ39">
        <v>0</v>
      </c>
      <c r="ER39">
        <v>137.09</v>
      </c>
      <c r="ES39">
        <v>73.64</v>
      </c>
      <c r="ET39">
        <v>2.13</v>
      </c>
      <c r="EU39">
        <v>0.42</v>
      </c>
      <c r="EV39">
        <v>61.32</v>
      </c>
      <c r="EW39">
        <v>6.68</v>
      </c>
      <c r="EX39">
        <v>0.04</v>
      </c>
      <c r="EY39">
        <v>0</v>
      </c>
      <c r="FQ39">
        <v>0</v>
      </c>
      <c r="FR39">
        <f t="shared" si="39"/>
        <v>0</v>
      </c>
      <c r="FS39">
        <v>0</v>
      </c>
      <c r="FT39" t="s">
        <v>19</v>
      </c>
      <c r="FU39" t="s">
        <v>20</v>
      </c>
      <c r="FX39">
        <v>110.7</v>
      </c>
      <c r="FY39">
        <v>63.75</v>
      </c>
      <c r="GA39" t="s">
        <v>3</v>
      </c>
      <c r="GD39">
        <v>0</v>
      </c>
      <c r="GF39">
        <v>-1404287246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0"/>
        <v>0</v>
      </c>
      <c r="GM39">
        <f t="shared" si="41"/>
        <v>2421.0100000000002</v>
      </c>
      <c r="GN39">
        <f t="shared" si="42"/>
        <v>2421.0100000000002</v>
      </c>
      <c r="GO39">
        <f t="shared" si="43"/>
        <v>0</v>
      </c>
      <c r="GP39">
        <f t="shared" si="44"/>
        <v>0</v>
      </c>
      <c r="GR39">
        <v>0</v>
      </c>
      <c r="GS39">
        <v>3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63</v>
      </c>
      <c r="E40" t="s">
        <v>102</v>
      </c>
      <c r="F40" t="s">
        <v>103</v>
      </c>
      <c r="G40" t="s">
        <v>104</v>
      </c>
      <c r="H40" t="s">
        <v>105</v>
      </c>
      <c r="I40">
        <f>I39*J40</f>
        <v>9.9999999999999992E-2</v>
      </c>
      <c r="J40">
        <v>6.7091580006709159E-2</v>
      </c>
      <c r="O40">
        <f t="shared" si="14"/>
        <v>76.67</v>
      </c>
      <c r="P40">
        <f t="shared" si="15"/>
        <v>76.67</v>
      </c>
      <c r="Q40">
        <f t="shared" si="16"/>
        <v>0</v>
      </c>
      <c r="R40">
        <f t="shared" si="17"/>
        <v>0</v>
      </c>
      <c r="S40">
        <f t="shared" si="18"/>
        <v>0</v>
      </c>
      <c r="T40">
        <f t="shared" si="19"/>
        <v>0</v>
      </c>
      <c r="U40">
        <f t="shared" si="20"/>
        <v>0</v>
      </c>
      <c r="V40">
        <f t="shared" si="21"/>
        <v>0</v>
      </c>
      <c r="W40">
        <f t="shared" si="22"/>
        <v>0</v>
      </c>
      <c r="X40">
        <f t="shared" si="23"/>
        <v>0</v>
      </c>
      <c r="Y40">
        <f t="shared" si="24"/>
        <v>0</v>
      </c>
      <c r="AA40">
        <v>39076825</v>
      </c>
      <c r="AB40">
        <f t="shared" si="25"/>
        <v>128</v>
      </c>
      <c r="AC40">
        <f t="shared" si="47"/>
        <v>128</v>
      </c>
      <c r="AD40">
        <f t="shared" ref="AD40:AD66" si="52">ROUND((((ET40)-(EU40))+AE40),2)</f>
        <v>0</v>
      </c>
      <c r="AE40">
        <f t="shared" ref="AE40:AE66" si="53">ROUND((EU40),2)</f>
        <v>0</v>
      </c>
      <c r="AF40">
        <f t="shared" ref="AF40:AF66" si="54">ROUND((EV40),2)</f>
        <v>0</v>
      </c>
      <c r="AG40">
        <f t="shared" si="26"/>
        <v>0</v>
      </c>
      <c r="AH40">
        <f t="shared" ref="AH40:AH66" si="55">(EW40)</f>
        <v>0</v>
      </c>
      <c r="AI40">
        <f t="shared" ref="AI40:AI66" si="56">(EX40)</f>
        <v>0</v>
      </c>
      <c r="AJ40">
        <f t="shared" si="27"/>
        <v>0</v>
      </c>
      <c r="AK40">
        <v>128</v>
      </c>
      <c r="AL40">
        <v>128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111</v>
      </c>
      <c r="AU40">
        <v>64</v>
      </c>
      <c r="AV40">
        <v>1</v>
      </c>
      <c r="AW40">
        <v>1</v>
      </c>
      <c r="AZ40">
        <v>5.99</v>
      </c>
      <c r="BA40">
        <v>1</v>
      </c>
      <c r="BB40">
        <v>1</v>
      </c>
      <c r="BC40">
        <v>5.99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106</v>
      </c>
      <c r="BM40">
        <v>11001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123</v>
      </c>
      <c r="CA40">
        <v>75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28"/>
        <v>76.67</v>
      </c>
      <c r="CQ40">
        <f t="shared" si="29"/>
        <v>766.72</v>
      </c>
      <c r="CR40">
        <f t="shared" si="30"/>
        <v>0</v>
      </c>
      <c r="CS40">
        <f t="shared" si="31"/>
        <v>0</v>
      </c>
      <c r="CT40">
        <f t="shared" si="32"/>
        <v>0</v>
      </c>
      <c r="CU40">
        <f t="shared" si="33"/>
        <v>0</v>
      </c>
      <c r="CV40">
        <f t="shared" si="34"/>
        <v>0</v>
      </c>
      <c r="CW40">
        <f t="shared" si="35"/>
        <v>0</v>
      </c>
      <c r="CX40">
        <f t="shared" si="36"/>
        <v>0</v>
      </c>
      <c r="CY40">
        <f t="shared" si="37"/>
        <v>0</v>
      </c>
      <c r="CZ40">
        <f t="shared" si="38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1010</v>
      </c>
      <c r="DV40" t="s">
        <v>105</v>
      </c>
      <c r="DW40" t="s">
        <v>105</v>
      </c>
      <c r="DX40">
        <v>100</v>
      </c>
      <c r="EE40">
        <v>39174504</v>
      </c>
      <c r="EF40">
        <v>2</v>
      </c>
      <c r="EG40" t="s">
        <v>16</v>
      </c>
      <c r="EH40">
        <v>0</v>
      </c>
      <c r="EI40" t="s">
        <v>3</v>
      </c>
      <c r="EJ40">
        <v>1</v>
      </c>
      <c r="EK40">
        <v>11001</v>
      </c>
      <c r="EL40" t="s">
        <v>51</v>
      </c>
      <c r="EM40" t="s">
        <v>68</v>
      </c>
      <c r="EO40" t="s">
        <v>3</v>
      </c>
      <c r="EQ40">
        <v>0</v>
      </c>
      <c r="ER40">
        <v>128</v>
      </c>
      <c r="ES40">
        <v>128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39"/>
        <v>0</v>
      </c>
      <c r="FS40">
        <v>0</v>
      </c>
      <c r="FT40" t="s">
        <v>19</v>
      </c>
      <c r="FU40" t="s">
        <v>20</v>
      </c>
      <c r="FX40">
        <v>110.7</v>
      </c>
      <c r="FY40">
        <v>63.75</v>
      </c>
      <c r="GA40" t="s">
        <v>3</v>
      </c>
      <c r="GD40">
        <v>0</v>
      </c>
      <c r="GF40">
        <v>1800897042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0"/>
        <v>0</v>
      </c>
      <c r="GM40">
        <f t="shared" si="41"/>
        <v>76.67</v>
      </c>
      <c r="GN40">
        <f t="shared" si="42"/>
        <v>76.67</v>
      </c>
      <c r="GO40">
        <f t="shared" si="43"/>
        <v>0</v>
      </c>
      <c r="GP40">
        <f t="shared" si="44"/>
        <v>0</v>
      </c>
      <c r="GR40">
        <v>0</v>
      </c>
      <c r="GS40">
        <v>3</v>
      </c>
      <c r="GT40">
        <v>0</v>
      </c>
      <c r="GU40" t="s">
        <v>3</v>
      </c>
      <c r="GV40">
        <f t="shared" si="45"/>
        <v>0</v>
      </c>
      <c r="GW40">
        <v>1</v>
      </c>
      <c r="GX40">
        <f t="shared" si="46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64</v>
      </c>
      <c r="E41" t="s">
        <v>107</v>
      </c>
      <c r="F41" t="s">
        <v>108</v>
      </c>
      <c r="G41" t="s">
        <v>109</v>
      </c>
      <c r="H41" t="s">
        <v>105</v>
      </c>
      <c r="I41">
        <f>I39*J41</f>
        <v>9.9999999999999992E-2</v>
      </c>
      <c r="J41">
        <v>6.7091580006709159E-2</v>
      </c>
      <c r="O41">
        <f t="shared" si="14"/>
        <v>76.67</v>
      </c>
      <c r="P41">
        <f t="shared" si="15"/>
        <v>76.67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39076825</v>
      </c>
      <c r="AB41">
        <f t="shared" si="25"/>
        <v>128</v>
      </c>
      <c r="AC41">
        <f t="shared" si="47"/>
        <v>128</v>
      </c>
      <c r="AD41">
        <f t="shared" si="52"/>
        <v>0</v>
      </c>
      <c r="AE41">
        <f t="shared" si="53"/>
        <v>0</v>
      </c>
      <c r="AF41">
        <f t="shared" si="54"/>
        <v>0</v>
      </c>
      <c r="AG41">
        <f t="shared" si="26"/>
        <v>0</v>
      </c>
      <c r="AH41">
        <f t="shared" si="55"/>
        <v>0</v>
      </c>
      <c r="AI41">
        <f t="shared" si="56"/>
        <v>0</v>
      </c>
      <c r="AJ41">
        <f t="shared" si="27"/>
        <v>0</v>
      </c>
      <c r="AK41">
        <v>128</v>
      </c>
      <c r="AL41">
        <v>128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5.99</v>
      </c>
      <c r="BA41">
        <v>1</v>
      </c>
      <c r="BB41">
        <v>1</v>
      </c>
      <c r="BC41">
        <v>5.99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110</v>
      </c>
      <c r="BM41">
        <v>11001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28"/>
        <v>76.67</v>
      </c>
      <c r="CQ41">
        <f t="shared" si="29"/>
        <v>766.72</v>
      </c>
      <c r="CR41">
        <f t="shared" si="30"/>
        <v>0</v>
      </c>
      <c r="CS41">
        <f t="shared" si="31"/>
        <v>0</v>
      </c>
      <c r="CT41">
        <f t="shared" si="32"/>
        <v>0</v>
      </c>
      <c r="CU41">
        <f t="shared" si="33"/>
        <v>0</v>
      </c>
      <c r="CV41">
        <f t="shared" si="34"/>
        <v>0</v>
      </c>
      <c r="CW41">
        <f t="shared" si="35"/>
        <v>0</v>
      </c>
      <c r="CX41">
        <f t="shared" si="36"/>
        <v>0</v>
      </c>
      <c r="CY41">
        <f t="shared" si="37"/>
        <v>0</v>
      </c>
      <c r="CZ41">
        <f t="shared" si="38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105</v>
      </c>
      <c r="DW41" t="s">
        <v>105</v>
      </c>
      <c r="DX41">
        <v>100</v>
      </c>
      <c r="EE41">
        <v>39174504</v>
      </c>
      <c r="EF41">
        <v>2</v>
      </c>
      <c r="EG41" t="s">
        <v>16</v>
      </c>
      <c r="EH41">
        <v>0</v>
      </c>
      <c r="EI41" t="s">
        <v>3</v>
      </c>
      <c r="EJ41">
        <v>1</v>
      </c>
      <c r="EK41">
        <v>11001</v>
      </c>
      <c r="EL41" t="s">
        <v>51</v>
      </c>
      <c r="EM41" t="s">
        <v>68</v>
      </c>
      <c r="EO41" t="s">
        <v>3</v>
      </c>
      <c r="EQ41">
        <v>0</v>
      </c>
      <c r="ER41">
        <v>128</v>
      </c>
      <c r="ES41">
        <v>128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39"/>
        <v>0</v>
      </c>
      <c r="FS41">
        <v>0</v>
      </c>
      <c r="FT41" t="s">
        <v>19</v>
      </c>
      <c r="FU41" t="s">
        <v>20</v>
      </c>
      <c r="FX41">
        <v>110.7</v>
      </c>
      <c r="FY41">
        <v>63.75</v>
      </c>
      <c r="GA41" t="s">
        <v>3</v>
      </c>
      <c r="GD41">
        <v>0</v>
      </c>
      <c r="GF41">
        <v>952646044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0"/>
        <v>0</v>
      </c>
      <c r="GM41">
        <f t="shared" si="41"/>
        <v>76.67</v>
      </c>
      <c r="GN41">
        <f t="shared" si="42"/>
        <v>76.67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62</v>
      </c>
      <c r="E42" t="s">
        <v>111</v>
      </c>
      <c r="F42" t="s">
        <v>112</v>
      </c>
      <c r="G42" t="s">
        <v>113</v>
      </c>
      <c r="H42" t="s">
        <v>105</v>
      </c>
      <c r="I42">
        <f>I39*J42</f>
        <v>0.6</v>
      </c>
      <c r="J42">
        <v>0.40254948004025493</v>
      </c>
      <c r="O42">
        <f t="shared" si="14"/>
        <v>460.03</v>
      </c>
      <c r="P42">
        <f t="shared" si="15"/>
        <v>460.03</v>
      </c>
      <c r="Q42">
        <f t="shared" si="16"/>
        <v>0</v>
      </c>
      <c r="R42">
        <f t="shared" si="17"/>
        <v>0</v>
      </c>
      <c r="S42">
        <f t="shared" si="18"/>
        <v>0</v>
      </c>
      <c r="T42">
        <f t="shared" si="19"/>
        <v>0</v>
      </c>
      <c r="U42">
        <f t="shared" si="20"/>
        <v>0</v>
      </c>
      <c r="V42">
        <f t="shared" si="21"/>
        <v>0</v>
      </c>
      <c r="W42">
        <f t="shared" si="22"/>
        <v>0</v>
      </c>
      <c r="X42">
        <f t="shared" si="23"/>
        <v>0</v>
      </c>
      <c r="Y42">
        <f t="shared" si="24"/>
        <v>0</v>
      </c>
      <c r="AA42">
        <v>39076825</v>
      </c>
      <c r="AB42">
        <f t="shared" si="25"/>
        <v>128</v>
      </c>
      <c r="AC42">
        <f t="shared" si="47"/>
        <v>128</v>
      </c>
      <c r="AD42">
        <f t="shared" si="52"/>
        <v>0</v>
      </c>
      <c r="AE42">
        <f t="shared" si="53"/>
        <v>0</v>
      </c>
      <c r="AF42">
        <f t="shared" si="54"/>
        <v>0</v>
      </c>
      <c r="AG42">
        <f t="shared" si="26"/>
        <v>0</v>
      </c>
      <c r="AH42">
        <f t="shared" si="55"/>
        <v>0</v>
      </c>
      <c r="AI42">
        <f t="shared" si="56"/>
        <v>0</v>
      </c>
      <c r="AJ42">
        <f t="shared" si="27"/>
        <v>0</v>
      </c>
      <c r="AK42">
        <v>128</v>
      </c>
      <c r="AL42">
        <v>128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111</v>
      </c>
      <c r="AU42">
        <v>64</v>
      </c>
      <c r="AV42">
        <v>1</v>
      </c>
      <c r="AW42">
        <v>1</v>
      </c>
      <c r="AZ42">
        <v>5.99</v>
      </c>
      <c r="BA42">
        <v>1</v>
      </c>
      <c r="BB42">
        <v>1</v>
      </c>
      <c r="BC42">
        <v>5.99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114</v>
      </c>
      <c r="BM42">
        <v>11001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123</v>
      </c>
      <c r="CA42">
        <v>75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28"/>
        <v>460.03</v>
      </c>
      <c r="CQ42">
        <f t="shared" si="29"/>
        <v>766.72</v>
      </c>
      <c r="CR42">
        <f t="shared" si="30"/>
        <v>0</v>
      </c>
      <c r="CS42">
        <f t="shared" si="31"/>
        <v>0</v>
      </c>
      <c r="CT42">
        <f t="shared" si="32"/>
        <v>0</v>
      </c>
      <c r="CU42">
        <f t="shared" si="33"/>
        <v>0</v>
      </c>
      <c r="CV42">
        <f t="shared" si="34"/>
        <v>0</v>
      </c>
      <c r="CW42">
        <f t="shared" si="35"/>
        <v>0</v>
      </c>
      <c r="CX42">
        <f t="shared" si="36"/>
        <v>0</v>
      </c>
      <c r="CY42">
        <f t="shared" si="37"/>
        <v>0</v>
      </c>
      <c r="CZ42">
        <f t="shared" si="38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1010</v>
      </c>
      <c r="DV42" t="s">
        <v>105</v>
      </c>
      <c r="DW42" t="s">
        <v>105</v>
      </c>
      <c r="DX42">
        <v>100</v>
      </c>
      <c r="EE42">
        <v>39174504</v>
      </c>
      <c r="EF42">
        <v>2</v>
      </c>
      <c r="EG42" t="s">
        <v>16</v>
      </c>
      <c r="EH42">
        <v>0</v>
      </c>
      <c r="EI42" t="s">
        <v>3</v>
      </c>
      <c r="EJ42">
        <v>1</v>
      </c>
      <c r="EK42">
        <v>11001</v>
      </c>
      <c r="EL42" t="s">
        <v>51</v>
      </c>
      <c r="EM42" t="s">
        <v>68</v>
      </c>
      <c r="EO42" t="s">
        <v>3</v>
      </c>
      <c r="EQ42">
        <v>0</v>
      </c>
      <c r="ER42">
        <v>128</v>
      </c>
      <c r="ES42">
        <v>128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39"/>
        <v>0</v>
      </c>
      <c r="FS42">
        <v>0</v>
      </c>
      <c r="FT42" t="s">
        <v>19</v>
      </c>
      <c r="FU42" t="s">
        <v>20</v>
      </c>
      <c r="FX42">
        <v>110.7</v>
      </c>
      <c r="FY42">
        <v>63.75</v>
      </c>
      <c r="GA42" t="s">
        <v>3</v>
      </c>
      <c r="GD42">
        <v>0</v>
      </c>
      <c r="GF42">
        <v>1073883569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0"/>
        <v>0</v>
      </c>
      <c r="GM42">
        <f t="shared" si="41"/>
        <v>460.03</v>
      </c>
      <c r="GN42">
        <f t="shared" si="42"/>
        <v>460.03</v>
      </c>
      <c r="GO42">
        <f t="shared" si="43"/>
        <v>0</v>
      </c>
      <c r="GP42">
        <f t="shared" si="44"/>
        <v>0</v>
      </c>
      <c r="GR42">
        <v>0</v>
      </c>
      <c r="GS42">
        <v>3</v>
      </c>
      <c r="GT42">
        <v>0</v>
      </c>
      <c r="GU42" t="s">
        <v>3</v>
      </c>
      <c r="GV42">
        <f t="shared" si="45"/>
        <v>0</v>
      </c>
      <c r="GW42">
        <v>1</v>
      </c>
      <c r="GX42">
        <f t="shared" si="46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60</v>
      </c>
      <c r="E43" t="s">
        <v>115</v>
      </c>
      <c r="F43" t="s">
        <v>116</v>
      </c>
      <c r="G43" t="s">
        <v>117</v>
      </c>
      <c r="H43" t="s">
        <v>105</v>
      </c>
      <c r="I43">
        <f>I39*J43</f>
        <v>0.12</v>
      </c>
      <c r="J43">
        <v>8.0509896008050988E-2</v>
      </c>
      <c r="O43">
        <f t="shared" si="14"/>
        <v>72.599999999999994</v>
      </c>
      <c r="P43">
        <f t="shared" si="15"/>
        <v>72.599999999999994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39076825</v>
      </c>
      <c r="AB43">
        <f t="shared" si="25"/>
        <v>101</v>
      </c>
      <c r="AC43">
        <f t="shared" si="47"/>
        <v>101</v>
      </c>
      <c r="AD43">
        <f t="shared" si="52"/>
        <v>0</v>
      </c>
      <c r="AE43">
        <f t="shared" si="53"/>
        <v>0</v>
      </c>
      <c r="AF43">
        <f t="shared" si="54"/>
        <v>0</v>
      </c>
      <c r="AG43">
        <f t="shared" si="26"/>
        <v>0</v>
      </c>
      <c r="AH43">
        <f t="shared" si="55"/>
        <v>0</v>
      </c>
      <c r="AI43">
        <f t="shared" si="56"/>
        <v>0</v>
      </c>
      <c r="AJ43">
        <f t="shared" si="27"/>
        <v>0</v>
      </c>
      <c r="AK43">
        <v>101</v>
      </c>
      <c r="AL43">
        <v>101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5.99</v>
      </c>
      <c r="BA43">
        <v>1</v>
      </c>
      <c r="BB43">
        <v>1</v>
      </c>
      <c r="BC43">
        <v>5.99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118</v>
      </c>
      <c r="BM43">
        <v>11001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28"/>
        <v>72.599999999999994</v>
      </c>
      <c r="CQ43">
        <f t="shared" si="29"/>
        <v>604.99</v>
      </c>
      <c r="CR43">
        <f t="shared" si="30"/>
        <v>0</v>
      </c>
      <c r="CS43">
        <f t="shared" si="31"/>
        <v>0</v>
      </c>
      <c r="CT43">
        <f t="shared" si="32"/>
        <v>0</v>
      </c>
      <c r="CU43">
        <f t="shared" si="33"/>
        <v>0</v>
      </c>
      <c r="CV43">
        <f t="shared" si="34"/>
        <v>0</v>
      </c>
      <c r="CW43">
        <f t="shared" si="35"/>
        <v>0</v>
      </c>
      <c r="CX43">
        <f t="shared" si="36"/>
        <v>0</v>
      </c>
      <c r="CY43">
        <f t="shared" si="37"/>
        <v>0</v>
      </c>
      <c r="CZ43">
        <f t="shared" si="38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105</v>
      </c>
      <c r="DW43" t="s">
        <v>105</v>
      </c>
      <c r="DX43">
        <v>100</v>
      </c>
      <c r="EE43">
        <v>39174504</v>
      </c>
      <c r="EF43">
        <v>2</v>
      </c>
      <c r="EG43" t="s">
        <v>16</v>
      </c>
      <c r="EH43">
        <v>0</v>
      </c>
      <c r="EI43" t="s">
        <v>3</v>
      </c>
      <c r="EJ43">
        <v>1</v>
      </c>
      <c r="EK43">
        <v>11001</v>
      </c>
      <c r="EL43" t="s">
        <v>51</v>
      </c>
      <c r="EM43" t="s">
        <v>68</v>
      </c>
      <c r="EO43" t="s">
        <v>3</v>
      </c>
      <c r="EQ43">
        <v>0</v>
      </c>
      <c r="ER43">
        <v>101</v>
      </c>
      <c r="ES43">
        <v>101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39"/>
        <v>0</v>
      </c>
      <c r="FS43">
        <v>0</v>
      </c>
      <c r="FT43" t="s">
        <v>19</v>
      </c>
      <c r="FU43" t="s">
        <v>20</v>
      </c>
      <c r="FX43">
        <v>110.7</v>
      </c>
      <c r="FY43">
        <v>63.75</v>
      </c>
      <c r="GA43" t="s">
        <v>3</v>
      </c>
      <c r="GD43">
        <v>0</v>
      </c>
      <c r="GF43">
        <v>766681708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0"/>
        <v>0</v>
      </c>
      <c r="GM43">
        <f t="shared" si="41"/>
        <v>72.599999999999994</v>
      </c>
      <c r="GN43">
        <f t="shared" si="42"/>
        <v>72.599999999999994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61</v>
      </c>
      <c r="E44" t="s">
        <v>119</v>
      </c>
      <c r="F44" t="s">
        <v>120</v>
      </c>
      <c r="G44" t="s">
        <v>121</v>
      </c>
      <c r="H44" t="s">
        <v>105</v>
      </c>
      <c r="I44">
        <f>I39*J44</f>
        <v>0.12</v>
      </c>
      <c r="J44">
        <v>8.0509896008050988E-2</v>
      </c>
      <c r="O44">
        <f t="shared" si="14"/>
        <v>72.599999999999994</v>
      </c>
      <c r="P44">
        <f t="shared" si="15"/>
        <v>72.599999999999994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39076825</v>
      </c>
      <c r="AB44">
        <f t="shared" si="25"/>
        <v>101</v>
      </c>
      <c r="AC44">
        <f t="shared" si="47"/>
        <v>101</v>
      </c>
      <c r="AD44">
        <f t="shared" si="52"/>
        <v>0</v>
      </c>
      <c r="AE44">
        <f t="shared" si="53"/>
        <v>0</v>
      </c>
      <c r="AF44">
        <f t="shared" si="54"/>
        <v>0</v>
      </c>
      <c r="AG44">
        <f t="shared" si="26"/>
        <v>0</v>
      </c>
      <c r="AH44">
        <f t="shared" si="55"/>
        <v>0</v>
      </c>
      <c r="AI44">
        <f t="shared" si="56"/>
        <v>0</v>
      </c>
      <c r="AJ44">
        <f t="shared" si="27"/>
        <v>0</v>
      </c>
      <c r="AK44">
        <v>101</v>
      </c>
      <c r="AL44">
        <v>101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111</v>
      </c>
      <c r="AU44">
        <v>64</v>
      </c>
      <c r="AV44">
        <v>1</v>
      </c>
      <c r="AW44">
        <v>1</v>
      </c>
      <c r="AZ44">
        <v>5.99</v>
      </c>
      <c r="BA44">
        <v>1</v>
      </c>
      <c r="BB44">
        <v>1</v>
      </c>
      <c r="BC44">
        <v>5.99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122</v>
      </c>
      <c r="BM44">
        <v>11001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123</v>
      </c>
      <c r="CA44">
        <v>75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28"/>
        <v>72.599999999999994</v>
      </c>
      <c r="CQ44">
        <f t="shared" si="29"/>
        <v>604.99</v>
      </c>
      <c r="CR44">
        <f t="shared" si="30"/>
        <v>0</v>
      </c>
      <c r="CS44">
        <f t="shared" si="31"/>
        <v>0</v>
      </c>
      <c r="CT44">
        <f t="shared" si="32"/>
        <v>0</v>
      </c>
      <c r="CU44">
        <f t="shared" si="33"/>
        <v>0</v>
      </c>
      <c r="CV44">
        <f t="shared" si="34"/>
        <v>0</v>
      </c>
      <c r="CW44">
        <f t="shared" si="35"/>
        <v>0</v>
      </c>
      <c r="CX44">
        <f t="shared" si="36"/>
        <v>0</v>
      </c>
      <c r="CY44">
        <f t="shared" si="37"/>
        <v>0</v>
      </c>
      <c r="CZ44">
        <f t="shared" si="38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105</v>
      </c>
      <c r="DW44" t="s">
        <v>105</v>
      </c>
      <c r="DX44">
        <v>100</v>
      </c>
      <c r="EE44">
        <v>39174504</v>
      </c>
      <c r="EF44">
        <v>2</v>
      </c>
      <c r="EG44" t="s">
        <v>16</v>
      </c>
      <c r="EH44">
        <v>0</v>
      </c>
      <c r="EI44" t="s">
        <v>3</v>
      </c>
      <c r="EJ44">
        <v>1</v>
      </c>
      <c r="EK44">
        <v>11001</v>
      </c>
      <c r="EL44" t="s">
        <v>51</v>
      </c>
      <c r="EM44" t="s">
        <v>68</v>
      </c>
      <c r="EO44" t="s">
        <v>3</v>
      </c>
      <c r="EQ44">
        <v>0</v>
      </c>
      <c r="ER44">
        <v>101</v>
      </c>
      <c r="ES44">
        <v>101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39"/>
        <v>0</v>
      </c>
      <c r="FS44">
        <v>0</v>
      </c>
      <c r="FT44" t="s">
        <v>19</v>
      </c>
      <c r="FU44" t="s">
        <v>20</v>
      </c>
      <c r="FX44">
        <v>110.7</v>
      </c>
      <c r="FY44">
        <v>63.75</v>
      </c>
      <c r="GA44" t="s">
        <v>3</v>
      </c>
      <c r="GD44">
        <v>0</v>
      </c>
      <c r="GF44">
        <v>191136453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0"/>
        <v>0</v>
      </c>
      <c r="GM44">
        <f t="shared" si="41"/>
        <v>72.599999999999994</v>
      </c>
      <c r="GN44">
        <f t="shared" si="42"/>
        <v>72.599999999999994</v>
      </c>
      <c r="GO44">
        <f t="shared" si="43"/>
        <v>0</v>
      </c>
      <c r="GP44">
        <f t="shared" si="44"/>
        <v>0</v>
      </c>
      <c r="GR44">
        <v>0</v>
      </c>
      <c r="GS44">
        <v>3</v>
      </c>
      <c r="GT44">
        <v>0</v>
      </c>
      <c r="GU44" t="s">
        <v>3</v>
      </c>
      <c r="GV44">
        <f t="shared" si="45"/>
        <v>0</v>
      </c>
      <c r="GW44">
        <v>1</v>
      </c>
      <c r="GX44">
        <f t="shared" si="46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54</v>
      </c>
      <c r="E45" t="s">
        <v>123</v>
      </c>
      <c r="F45" t="s">
        <v>124</v>
      </c>
      <c r="G45" t="s">
        <v>125</v>
      </c>
      <c r="H45" t="s">
        <v>126</v>
      </c>
      <c r="I45">
        <f>I39*J45</f>
        <v>150.54050000000001</v>
      </c>
      <c r="J45">
        <v>101.00000000000001</v>
      </c>
      <c r="O45">
        <f t="shared" si="14"/>
        <v>11091.37</v>
      </c>
      <c r="P45">
        <f t="shared" si="15"/>
        <v>11091.37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39076825</v>
      </c>
      <c r="AB45">
        <f t="shared" si="25"/>
        <v>12.3</v>
      </c>
      <c r="AC45">
        <f t="shared" si="47"/>
        <v>12.3</v>
      </c>
      <c r="AD45">
        <f t="shared" si="52"/>
        <v>0</v>
      </c>
      <c r="AE45">
        <f t="shared" si="53"/>
        <v>0</v>
      </c>
      <c r="AF45">
        <f t="shared" si="54"/>
        <v>0</v>
      </c>
      <c r="AG45">
        <f t="shared" si="26"/>
        <v>0</v>
      </c>
      <c r="AH45">
        <f t="shared" si="55"/>
        <v>0</v>
      </c>
      <c r="AI45">
        <f t="shared" si="56"/>
        <v>0</v>
      </c>
      <c r="AJ45">
        <f t="shared" si="27"/>
        <v>0</v>
      </c>
      <c r="AK45">
        <v>12.3</v>
      </c>
      <c r="AL45">
        <v>12.3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5.99</v>
      </c>
      <c r="BA45">
        <v>1</v>
      </c>
      <c r="BB45">
        <v>1</v>
      </c>
      <c r="BC45">
        <v>5.99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127</v>
      </c>
      <c r="BM45">
        <v>11001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8"/>
        <v>11091.37</v>
      </c>
      <c r="CQ45">
        <f t="shared" si="29"/>
        <v>73.677000000000007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126</v>
      </c>
      <c r="DW45" t="s">
        <v>126</v>
      </c>
      <c r="DX45">
        <v>1</v>
      </c>
      <c r="EE45">
        <v>39174504</v>
      </c>
      <c r="EF45">
        <v>2</v>
      </c>
      <c r="EG45" t="s">
        <v>16</v>
      </c>
      <c r="EH45">
        <v>0</v>
      </c>
      <c r="EI45" t="s">
        <v>3</v>
      </c>
      <c r="EJ45">
        <v>1</v>
      </c>
      <c r="EK45">
        <v>11001</v>
      </c>
      <c r="EL45" t="s">
        <v>51</v>
      </c>
      <c r="EM45" t="s">
        <v>68</v>
      </c>
      <c r="EO45" t="s">
        <v>3</v>
      </c>
      <c r="EQ45">
        <v>0</v>
      </c>
      <c r="ER45">
        <v>12.3</v>
      </c>
      <c r="ES45">
        <v>12.3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19</v>
      </c>
      <c r="FU45" t="s">
        <v>20</v>
      </c>
      <c r="FX45">
        <v>110.7</v>
      </c>
      <c r="FY45">
        <v>63.75</v>
      </c>
      <c r="GA45" t="s">
        <v>3</v>
      </c>
      <c r="GD45">
        <v>0</v>
      </c>
      <c r="GF45">
        <v>26470480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0"/>
        <v>0</v>
      </c>
      <c r="GM45">
        <f t="shared" si="41"/>
        <v>11091.37</v>
      </c>
      <c r="GN45">
        <f t="shared" si="42"/>
        <v>11091.37</v>
      </c>
      <c r="GO45">
        <f t="shared" si="43"/>
        <v>0</v>
      </c>
      <c r="GP45">
        <f t="shared" si="44"/>
        <v>0</v>
      </c>
      <c r="GR45">
        <v>0</v>
      </c>
      <c r="GS45">
        <v>3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45" x14ac:dyDescent="0.2">
      <c r="A46">
        <v>18</v>
      </c>
      <c r="B46">
        <v>1</v>
      </c>
      <c r="C46">
        <v>53</v>
      </c>
      <c r="E46" t="s">
        <v>128</v>
      </c>
      <c r="F46" t="s">
        <v>129</v>
      </c>
      <c r="G46" t="s">
        <v>130</v>
      </c>
      <c r="H46" t="s">
        <v>126</v>
      </c>
      <c r="I46">
        <f>I39*J46</f>
        <v>150.54050000000001</v>
      </c>
      <c r="J46">
        <v>101.00000000000001</v>
      </c>
      <c r="O46">
        <f t="shared" si="14"/>
        <v>0</v>
      </c>
      <c r="P46">
        <f t="shared" si="15"/>
        <v>0</v>
      </c>
      <c r="Q46">
        <f t="shared" si="16"/>
        <v>0</v>
      </c>
      <c r="R46">
        <f t="shared" si="17"/>
        <v>0</v>
      </c>
      <c r="S46">
        <f t="shared" si="18"/>
        <v>0</v>
      </c>
      <c r="T46">
        <f t="shared" si="19"/>
        <v>0</v>
      </c>
      <c r="U46">
        <f t="shared" si="20"/>
        <v>0</v>
      </c>
      <c r="V46">
        <f t="shared" si="21"/>
        <v>0</v>
      </c>
      <c r="W46">
        <f t="shared" si="22"/>
        <v>0</v>
      </c>
      <c r="X46">
        <f t="shared" si="23"/>
        <v>0</v>
      </c>
      <c r="Y46">
        <f t="shared" si="24"/>
        <v>0</v>
      </c>
      <c r="AA46">
        <v>39076825</v>
      </c>
      <c r="AB46">
        <f t="shared" si="25"/>
        <v>0</v>
      </c>
      <c r="AC46">
        <f t="shared" si="47"/>
        <v>0</v>
      </c>
      <c r="AD46">
        <f t="shared" si="52"/>
        <v>0</v>
      </c>
      <c r="AE46">
        <f t="shared" si="53"/>
        <v>0</v>
      </c>
      <c r="AF46">
        <f t="shared" si="54"/>
        <v>0</v>
      </c>
      <c r="AG46">
        <f t="shared" si="26"/>
        <v>0</v>
      </c>
      <c r="AH46">
        <f t="shared" si="55"/>
        <v>0</v>
      </c>
      <c r="AI46">
        <f t="shared" si="56"/>
        <v>0</v>
      </c>
      <c r="AJ46">
        <f t="shared" si="27"/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111</v>
      </c>
      <c r="AU46">
        <v>64</v>
      </c>
      <c r="AV46">
        <v>1</v>
      </c>
      <c r="AW46">
        <v>1</v>
      </c>
      <c r="AZ46">
        <v>5.99</v>
      </c>
      <c r="BA46">
        <v>1</v>
      </c>
      <c r="BB46">
        <v>1</v>
      </c>
      <c r="BC46">
        <v>5.99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1</v>
      </c>
      <c r="BJ46" t="s">
        <v>3</v>
      </c>
      <c r="BM46">
        <v>11001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123</v>
      </c>
      <c r="CA46">
        <v>75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28"/>
        <v>0</v>
      </c>
      <c r="CQ46">
        <f t="shared" si="29"/>
        <v>0</v>
      </c>
      <c r="CR46">
        <f t="shared" si="30"/>
        <v>0</v>
      </c>
      <c r="CS46">
        <f t="shared" si="31"/>
        <v>0</v>
      </c>
      <c r="CT46">
        <f t="shared" si="32"/>
        <v>0</v>
      </c>
      <c r="CU46">
        <f t="shared" si="33"/>
        <v>0</v>
      </c>
      <c r="CV46">
        <f t="shared" si="34"/>
        <v>0</v>
      </c>
      <c r="CW46">
        <f t="shared" si="35"/>
        <v>0</v>
      </c>
      <c r="CX46">
        <f t="shared" si="36"/>
        <v>0</v>
      </c>
      <c r="CY46">
        <f t="shared" si="37"/>
        <v>0</v>
      </c>
      <c r="CZ46">
        <f t="shared" si="38"/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126</v>
      </c>
      <c r="DW46" t="s">
        <v>126</v>
      </c>
      <c r="DX46">
        <v>1</v>
      </c>
      <c r="EE46">
        <v>39174504</v>
      </c>
      <c r="EF46">
        <v>2</v>
      </c>
      <c r="EG46" t="s">
        <v>16</v>
      </c>
      <c r="EH46">
        <v>0</v>
      </c>
      <c r="EI46" t="s">
        <v>3</v>
      </c>
      <c r="EJ46">
        <v>1</v>
      </c>
      <c r="EK46">
        <v>11001</v>
      </c>
      <c r="EL46" t="s">
        <v>51</v>
      </c>
      <c r="EM46" t="s">
        <v>68</v>
      </c>
      <c r="EO46" t="s">
        <v>3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39"/>
        <v>0</v>
      </c>
      <c r="FS46">
        <v>0</v>
      </c>
      <c r="FT46" t="s">
        <v>19</v>
      </c>
      <c r="FU46" t="s">
        <v>20</v>
      </c>
      <c r="FX46">
        <v>110.7</v>
      </c>
      <c r="FY46">
        <v>63.75</v>
      </c>
      <c r="GA46" t="s">
        <v>77</v>
      </c>
      <c r="GD46">
        <v>0</v>
      </c>
      <c r="GF46">
        <v>-2049262376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0"/>
        <v>0</v>
      </c>
      <c r="GM46">
        <f t="shared" si="41"/>
        <v>0</v>
      </c>
      <c r="GN46">
        <f t="shared" si="42"/>
        <v>0</v>
      </c>
      <c r="GO46">
        <f t="shared" si="43"/>
        <v>0</v>
      </c>
      <c r="GP46">
        <f t="shared" si="44"/>
        <v>0</v>
      </c>
      <c r="GR46">
        <v>0</v>
      </c>
      <c r="GS46">
        <v>4</v>
      </c>
      <c r="GT46">
        <v>0</v>
      </c>
      <c r="GU46" t="s">
        <v>3</v>
      </c>
      <c r="GV46">
        <f t="shared" si="45"/>
        <v>0</v>
      </c>
      <c r="GW46">
        <v>1</v>
      </c>
      <c r="GX46">
        <f t="shared" si="46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55</v>
      </c>
      <c r="E47" t="s">
        <v>131</v>
      </c>
      <c r="F47" t="s">
        <v>132</v>
      </c>
      <c r="G47" t="s">
        <v>133</v>
      </c>
      <c r="H47" t="s">
        <v>134</v>
      </c>
      <c r="I47">
        <f>I39*J47</f>
        <v>10</v>
      </c>
      <c r="J47">
        <v>6.7091580006709162</v>
      </c>
      <c r="O47">
        <f t="shared" si="14"/>
        <v>0</v>
      </c>
      <c r="P47">
        <f t="shared" si="15"/>
        <v>0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39076825</v>
      </c>
      <c r="AB47">
        <f t="shared" si="25"/>
        <v>0</v>
      </c>
      <c r="AC47">
        <f t="shared" si="47"/>
        <v>0</v>
      </c>
      <c r="AD47">
        <f t="shared" si="52"/>
        <v>0</v>
      </c>
      <c r="AE47">
        <f t="shared" si="53"/>
        <v>0</v>
      </c>
      <c r="AF47">
        <f t="shared" si="54"/>
        <v>0</v>
      </c>
      <c r="AG47">
        <f t="shared" si="26"/>
        <v>0</v>
      </c>
      <c r="AH47">
        <f t="shared" si="55"/>
        <v>0</v>
      </c>
      <c r="AI47">
        <f t="shared" si="56"/>
        <v>0</v>
      </c>
      <c r="AJ47">
        <f t="shared" si="27"/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5.99</v>
      </c>
      <c r="BA47">
        <v>1</v>
      </c>
      <c r="BB47">
        <v>1</v>
      </c>
      <c r="BC47">
        <v>5.99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3</v>
      </c>
      <c r="BM47">
        <v>11001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28"/>
        <v>0</v>
      </c>
      <c r="CQ47">
        <f t="shared" si="29"/>
        <v>0</v>
      </c>
      <c r="CR47">
        <f t="shared" si="30"/>
        <v>0</v>
      </c>
      <c r="CS47">
        <f t="shared" si="31"/>
        <v>0</v>
      </c>
      <c r="CT47">
        <f t="shared" si="32"/>
        <v>0</v>
      </c>
      <c r="CU47">
        <f t="shared" si="33"/>
        <v>0</v>
      </c>
      <c r="CV47">
        <f t="shared" si="34"/>
        <v>0</v>
      </c>
      <c r="CW47">
        <f t="shared" si="35"/>
        <v>0</v>
      </c>
      <c r="CX47">
        <f t="shared" si="36"/>
        <v>0</v>
      </c>
      <c r="CY47">
        <f t="shared" si="37"/>
        <v>0</v>
      </c>
      <c r="CZ47">
        <f t="shared" si="38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134</v>
      </c>
      <c r="DW47" t="s">
        <v>134</v>
      </c>
      <c r="DX47">
        <v>1</v>
      </c>
      <c r="EE47">
        <v>39174504</v>
      </c>
      <c r="EF47">
        <v>2</v>
      </c>
      <c r="EG47" t="s">
        <v>16</v>
      </c>
      <c r="EH47">
        <v>0</v>
      </c>
      <c r="EI47" t="s">
        <v>3</v>
      </c>
      <c r="EJ47">
        <v>1</v>
      </c>
      <c r="EK47">
        <v>11001</v>
      </c>
      <c r="EL47" t="s">
        <v>51</v>
      </c>
      <c r="EM47" t="s">
        <v>68</v>
      </c>
      <c r="EO47" t="s">
        <v>3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19</v>
      </c>
      <c r="FU47" t="s">
        <v>20</v>
      </c>
      <c r="FX47">
        <v>110.7</v>
      </c>
      <c r="FY47">
        <v>63.75</v>
      </c>
      <c r="GA47" t="s">
        <v>77</v>
      </c>
      <c r="GD47">
        <v>0</v>
      </c>
      <c r="GF47">
        <v>457303772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0"/>
        <v>0</v>
      </c>
      <c r="GM47">
        <f t="shared" si="41"/>
        <v>0</v>
      </c>
      <c r="GN47">
        <f t="shared" si="42"/>
        <v>0</v>
      </c>
      <c r="GO47">
        <f t="shared" si="43"/>
        <v>0</v>
      </c>
      <c r="GP47">
        <f t="shared" si="44"/>
        <v>0</v>
      </c>
      <c r="GR47">
        <v>0</v>
      </c>
      <c r="GS47">
        <v>4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56</v>
      </c>
      <c r="E48" t="s">
        <v>135</v>
      </c>
      <c r="F48" t="s">
        <v>132</v>
      </c>
      <c r="G48" t="s">
        <v>136</v>
      </c>
      <c r="H48" t="s">
        <v>134</v>
      </c>
      <c r="I48">
        <f>I39*J48</f>
        <v>10</v>
      </c>
      <c r="J48">
        <v>6.7091580006709162</v>
      </c>
      <c r="O48">
        <f t="shared" si="14"/>
        <v>0</v>
      </c>
      <c r="P48">
        <f t="shared" si="15"/>
        <v>0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39076825</v>
      </c>
      <c r="AB48">
        <f t="shared" si="25"/>
        <v>0</v>
      </c>
      <c r="AC48">
        <f t="shared" si="47"/>
        <v>0</v>
      </c>
      <c r="AD48">
        <f t="shared" si="52"/>
        <v>0</v>
      </c>
      <c r="AE48">
        <f t="shared" si="53"/>
        <v>0</v>
      </c>
      <c r="AF48">
        <f t="shared" si="54"/>
        <v>0</v>
      </c>
      <c r="AG48">
        <f t="shared" si="26"/>
        <v>0</v>
      </c>
      <c r="AH48">
        <f t="shared" si="55"/>
        <v>0</v>
      </c>
      <c r="AI48">
        <f t="shared" si="56"/>
        <v>0</v>
      </c>
      <c r="AJ48">
        <f t="shared" si="27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111</v>
      </c>
      <c r="AU48">
        <v>64</v>
      </c>
      <c r="AV48">
        <v>1</v>
      </c>
      <c r="AW48">
        <v>1</v>
      </c>
      <c r="AZ48">
        <v>5.99</v>
      </c>
      <c r="BA48">
        <v>1</v>
      </c>
      <c r="BB48">
        <v>1</v>
      </c>
      <c r="BC48">
        <v>5.99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11001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123</v>
      </c>
      <c r="CA48">
        <v>75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28"/>
        <v>0</v>
      </c>
      <c r="CQ48">
        <f t="shared" si="29"/>
        <v>0</v>
      </c>
      <c r="CR48">
        <f t="shared" si="30"/>
        <v>0</v>
      </c>
      <c r="CS48">
        <f t="shared" si="31"/>
        <v>0</v>
      </c>
      <c r="CT48">
        <f t="shared" si="32"/>
        <v>0</v>
      </c>
      <c r="CU48">
        <f t="shared" si="33"/>
        <v>0</v>
      </c>
      <c r="CV48">
        <f t="shared" si="34"/>
        <v>0</v>
      </c>
      <c r="CW48">
        <f t="shared" si="35"/>
        <v>0</v>
      </c>
      <c r="CX48">
        <f t="shared" si="36"/>
        <v>0</v>
      </c>
      <c r="CY48">
        <f t="shared" si="37"/>
        <v>0</v>
      </c>
      <c r="CZ48">
        <f t="shared" si="38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1010</v>
      </c>
      <c r="DV48" t="s">
        <v>134</v>
      </c>
      <c r="DW48" t="s">
        <v>134</v>
      </c>
      <c r="DX48">
        <v>1</v>
      </c>
      <c r="EE48">
        <v>39174504</v>
      </c>
      <c r="EF48">
        <v>2</v>
      </c>
      <c r="EG48" t="s">
        <v>16</v>
      </c>
      <c r="EH48">
        <v>0</v>
      </c>
      <c r="EI48" t="s">
        <v>3</v>
      </c>
      <c r="EJ48">
        <v>1</v>
      </c>
      <c r="EK48">
        <v>11001</v>
      </c>
      <c r="EL48" t="s">
        <v>51</v>
      </c>
      <c r="EM48" t="s">
        <v>68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39"/>
        <v>0</v>
      </c>
      <c r="FS48">
        <v>0</v>
      </c>
      <c r="FT48" t="s">
        <v>19</v>
      </c>
      <c r="FU48" t="s">
        <v>20</v>
      </c>
      <c r="FX48">
        <v>110.7</v>
      </c>
      <c r="FY48">
        <v>63.75</v>
      </c>
      <c r="GA48" t="s">
        <v>77</v>
      </c>
      <c r="GD48">
        <v>0</v>
      </c>
      <c r="GF48">
        <v>119324816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0"/>
        <v>0</v>
      </c>
      <c r="GM48">
        <f t="shared" si="41"/>
        <v>0</v>
      </c>
      <c r="GN48">
        <f t="shared" si="42"/>
        <v>0</v>
      </c>
      <c r="GO48">
        <f t="shared" si="43"/>
        <v>0</v>
      </c>
      <c r="GP48">
        <f t="shared" si="44"/>
        <v>0</v>
      </c>
      <c r="GR48">
        <v>0</v>
      </c>
      <c r="GS48">
        <v>4</v>
      </c>
      <c r="GT48">
        <v>0</v>
      </c>
      <c r="GU48" t="s">
        <v>3</v>
      </c>
      <c r="GV48">
        <f t="shared" si="45"/>
        <v>0</v>
      </c>
      <c r="GW48">
        <v>1</v>
      </c>
      <c r="GX48">
        <f t="shared" si="46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57</v>
      </c>
      <c r="E49" t="s">
        <v>137</v>
      </c>
      <c r="F49" t="s">
        <v>132</v>
      </c>
      <c r="G49" t="s">
        <v>138</v>
      </c>
      <c r="H49" t="s">
        <v>134</v>
      </c>
      <c r="I49">
        <f>I39*J49</f>
        <v>59.999999999999993</v>
      </c>
      <c r="J49">
        <v>40.254948004025493</v>
      </c>
      <c r="O49">
        <f t="shared" si="14"/>
        <v>0</v>
      </c>
      <c r="P49">
        <f t="shared" si="15"/>
        <v>0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39076825</v>
      </c>
      <c r="AB49">
        <f t="shared" si="25"/>
        <v>0</v>
      </c>
      <c r="AC49">
        <f t="shared" si="47"/>
        <v>0</v>
      </c>
      <c r="AD49">
        <f t="shared" si="52"/>
        <v>0</v>
      </c>
      <c r="AE49">
        <f t="shared" si="53"/>
        <v>0</v>
      </c>
      <c r="AF49">
        <f t="shared" si="54"/>
        <v>0</v>
      </c>
      <c r="AG49">
        <f t="shared" si="26"/>
        <v>0</v>
      </c>
      <c r="AH49">
        <f t="shared" si="55"/>
        <v>0</v>
      </c>
      <c r="AI49">
        <f t="shared" si="56"/>
        <v>0</v>
      </c>
      <c r="AJ49">
        <f t="shared" si="27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5.99</v>
      </c>
      <c r="BA49">
        <v>1</v>
      </c>
      <c r="BB49">
        <v>1</v>
      </c>
      <c r="BC49">
        <v>5.99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3</v>
      </c>
      <c r="BM49">
        <v>11001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28"/>
        <v>0</v>
      </c>
      <c r="CQ49">
        <f t="shared" si="29"/>
        <v>0</v>
      </c>
      <c r="CR49">
        <f t="shared" si="30"/>
        <v>0</v>
      </c>
      <c r="CS49">
        <f t="shared" si="31"/>
        <v>0</v>
      </c>
      <c r="CT49">
        <f t="shared" si="32"/>
        <v>0</v>
      </c>
      <c r="CU49">
        <f t="shared" si="33"/>
        <v>0</v>
      </c>
      <c r="CV49">
        <f t="shared" si="34"/>
        <v>0</v>
      </c>
      <c r="CW49">
        <f t="shared" si="35"/>
        <v>0</v>
      </c>
      <c r="CX49">
        <f t="shared" si="36"/>
        <v>0</v>
      </c>
      <c r="CY49">
        <f t="shared" si="37"/>
        <v>0</v>
      </c>
      <c r="CZ49">
        <f t="shared" si="38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134</v>
      </c>
      <c r="DW49" t="s">
        <v>134</v>
      </c>
      <c r="DX49">
        <v>1</v>
      </c>
      <c r="EE49">
        <v>39174504</v>
      </c>
      <c r="EF49">
        <v>2</v>
      </c>
      <c r="EG49" t="s">
        <v>16</v>
      </c>
      <c r="EH49">
        <v>0</v>
      </c>
      <c r="EI49" t="s">
        <v>3</v>
      </c>
      <c r="EJ49">
        <v>1</v>
      </c>
      <c r="EK49">
        <v>11001</v>
      </c>
      <c r="EL49" t="s">
        <v>51</v>
      </c>
      <c r="EM49" t="s">
        <v>68</v>
      </c>
      <c r="EO49" t="s">
        <v>3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39"/>
        <v>0</v>
      </c>
      <c r="FS49">
        <v>0</v>
      </c>
      <c r="FT49" t="s">
        <v>19</v>
      </c>
      <c r="FU49" t="s">
        <v>20</v>
      </c>
      <c r="FX49">
        <v>110.7</v>
      </c>
      <c r="FY49">
        <v>63.75</v>
      </c>
      <c r="GA49" t="s">
        <v>77</v>
      </c>
      <c r="GD49">
        <v>0</v>
      </c>
      <c r="GF49">
        <v>2133044040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0"/>
        <v>0</v>
      </c>
      <c r="GM49">
        <f t="shared" si="41"/>
        <v>0</v>
      </c>
      <c r="GN49">
        <f t="shared" si="42"/>
        <v>0</v>
      </c>
      <c r="GO49">
        <f t="shared" si="43"/>
        <v>0</v>
      </c>
      <c r="GP49">
        <f t="shared" si="44"/>
        <v>0</v>
      </c>
      <c r="GR49">
        <v>0</v>
      </c>
      <c r="GS49">
        <v>4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58</v>
      </c>
      <c r="E50" t="s">
        <v>139</v>
      </c>
      <c r="F50" t="s">
        <v>132</v>
      </c>
      <c r="G50" t="s">
        <v>140</v>
      </c>
      <c r="H50" t="s">
        <v>134</v>
      </c>
      <c r="I50">
        <f>I39*J50</f>
        <v>12</v>
      </c>
      <c r="J50">
        <v>8.0509896008050994</v>
      </c>
      <c r="O50">
        <f t="shared" si="14"/>
        <v>0</v>
      </c>
      <c r="P50">
        <f t="shared" si="15"/>
        <v>0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39076825</v>
      </c>
      <c r="AB50">
        <f t="shared" si="25"/>
        <v>0</v>
      </c>
      <c r="AC50">
        <f t="shared" si="47"/>
        <v>0</v>
      </c>
      <c r="AD50">
        <f t="shared" si="52"/>
        <v>0</v>
      </c>
      <c r="AE50">
        <f t="shared" si="53"/>
        <v>0</v>
      </c>
      <c r="AF50">
        <f t="shared" si="54"/>
        <v>0</v>
      </c>
      <c r="AG50">
        <f t="shared" si="26"/>
        <v>0</v>
      </c>
      <c r="AH50">
        <f t="shared" si="55"/>
        <v>0</v>
      </c>
      <c r="AI50">
        <f t="shared" si="56"/>
        <v>0</v>
      </c>
      <c r="AJ50">
        <f t="shared" si="27"/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111</v>
      </c>
      <c r="AU50">
        <v>64</v>
      </c>
      <c r="AV50">
        <v>1</v>
      </c>
      <c r="AW50">
        <v>1</v>
      </c>
      <c r="AZ50">
        <v>5.99</v>
      </c>
      <c r="BA50">
        <v>1</v>
      </c>
      <c r="BB50">
        <v>1</v>
      </c>
      <c r="BC50">
        <v>5.99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3</v>
      </c>
      <c r="BM50">
        <v>11001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123</v>
      </c>
      <c r="CA50">
        <v>75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28"/>
        <v>0</v>
      </c>
      <c r="CQ50">
        <f t="shared" si="29"/>
        <v>0</v>
      </c>
      <c r="CR50">
        <f t="shared" si="30"/>
        <v>0</v>
      </c>
      <c r="CS50">
        <f t="shared" si="31"/>
        <v>0</v>
      </c>
      <c r="CT50">
        <f t="shared" si="32"/>
        <v>0</v>
      </c>
      <c r="CU50">
        <f t="shared" si="33"/>
        <v>0</v>
      </c>
      <c r="CV50">
        <f t="shared" si="34"/>
        <v>0</v>
      </c>
      <c r="CW50">
        <f t="shared" si="35"/>
        <v>0</v>
      </c>
      <c r="CX50">
        <f t="shared" si="36"/>
        <v>0</v>
      </c>
      <c r="CY50">
        <f t="shared" si="37"/>
        <v>0</v>
      </c>
      <c r="CZ50">
        <f t="shared" si="38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1010</v>
      </c>
      <c r="DV50" t="s">
        <v>134</v>
      </c>
      <c r="DW50" t="s">
        <v>134</v>
      </c>
      <c r="DX50">
        <v>1</v>
      </c>
      <c r="EE50">
        <v>39174504</v>
      </c>
      <c r="EF50">
        <v>2</v>
      </c>
      <c r="EG50" t="s">
        <v>16</v>
      </c>
      <c r="EH50">
        <v>0</v>
      </c>
      <c r="EI50" t="s">
        <v>3</v>
      </c>
      <c r="EJ50">
        <v>1</v>
      </c>
      <c r="EK50">
        <v>11001</v>
      </c>
      <c r="EL50" t="s">
        <v>51</v>
      </c>
      <c r="EM50" t="s">
        <v>68</v>
      </c>
      <c r="EO50" t="s">
        <v>3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39"/>
        <v>0</v>
      </c>
      <c r="FS50">
        <v>0</v>
      </c>
      <c r="FT50" t="s">
        <v>19</v>
      </c>
      <c r="FU50" t="s">
        <v>20</v>
      </c>
      <c r="FX50">
        <v>110.7</v>
      </c>
      <c r="FY50">
        <v>63.75</v>
      </c>
      <c r="GA50" t="s">
        <v>77</v>
      </c>
      <c r="GD50">
        <v>0</v>
      </c>
      <c r="GF50">
        <v>1953413105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0"/>
        <v>0</v>
      </c>
      <c r="GM50">
        <f t="shared" si="41"/>
        <v>0</v>
      </c>
      <c r="GN50">
        <f t="shared" si="42"/>
        <v>0</v>
      </c>
      <c r="GO50">
        <f t="shared" si="43"/>
        <v>0</v>
      </c>
      <c r="GP50">
        <f t="shared" si="44"/>
        <v>0</v>
      </c>
      <c r="GR50">
        <v>0</v>
      </c>
      <c r="GS50">
        <v>4</v>
      </c>
      <c r="GT50">
        <v>0</v>
      </c>
      <c r="GU50" t="s">
        <v>3</v>
      </c>
      <c r="GV50">
        <f t="shared" si="45"/>
        <v>0</v>
      </c>
      <c r="GW50">
        <v>1</v>
      </c>
      <c r="GX50">
        <f t="shared" si="46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59</v>
      </c>
      <c r="E51" t="s">
        <v>141</v>
      </c>
      <c r="F51" t="s">
        <v>132</v>
      </c>
      <c r="G51" t="s">
        <v>142</v>
      </c>
      <c r="H51" t="s">
        <v>134</v>
      </c>
      <c r="I51">
        <f>I39*J51</f>
        <v>12</v>
      </c>
      <c r="J51">
        <v>8.0509896008050994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39076825</v>
      </c>
      <c r="AB51">
        <f t="shared" si="25"/>
        <v>0</v>
      </c>
      <c r="AC51">
        <f t="shared" si="47"/>
        <v>0</v>
      </c>
      <c r="AD51">
        <f t="shared" si="52"/>
        <v>0</v>
      </c>
      <c r="AE51">
        <f t="shared" si="53"/>
        <v>0</v>
      </c>
      <c r="AF51">
        <f t="shared" si="54"/>
        <v>0</v>
      </c>
      <c r="AG51">
        <f t="shared" si="26"/>
        <v>0</v>
      </c>
      <c r="AH51">
        <f t="shared" si="55"/>
        <v>0</v>
      </c>
      <c r="AI51">
        <f t="shared" si="56"/>
        <v>0</v>
      </c>
      <c r="AJ51">
        <f t="shared" si="27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5.99</v>
      </c>
      <c r="BA51">
        <v>1</v>
      </c>
      <c r="BB51">
        <v>1</v>
      </c>
      <c r="BC51">
        <v>5.99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11001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28"/>
        <v>0</v>
      </c>
      <c r="CQ51">
        <f t="shared" si="29"/>
        <v>0</v>
      </c>
      <c r="CR51">
        <f t="shared" si="30"/>
        <v>0</v>
      </c>
      <c r="CS51">
        <f t="shared" si="31"/>
        <v>0</v>
      </c>
      <c r="CT51">
        <f t="shared" si="32"/>
        <v>0</v>
      </c>
      <c r="CU51">
        <f t="shared" si="33"/>
        <v>0</v>
      </c>
      <c r="CV51">
        <f t="shared" si="34"/>
        <v>0</v>
      </c>
      <c r="CW51">
        <f t="shared" si="35"/>
        <v>0</v>
      </c>
      <c r="CX51">
        <f t="shared" si="36"/>
        <v>0</v>
      </c>
      <c r="CY51">
        <f t="shared" si="37"/>
        <v>0</v>
      </c>
      <c r="CZ51">
        <f t="shared" si="3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134</v>
      </c>
      <c r="DW51" t="s">
        <v>134</v>
      </c>
      <c r="DX51">
        <v>1</v>
      </c>
      <c r="EE51">
        <v>39174504</v>
      </c>
      <c r="EF51">
        <v>2</v>
      </c>
      <c r="EG51" t="s">
        <v>16</v>
      </c>
      <c r="EH51">
        <v>0</v>
      </c>
      <c r="EI51" t="s">
        <v>3</v>
      </c>
      <c r="EJ51">
        <v>1</v>
      </c>
      <c r="EK51">
        <v>11001</v>
      </c>
      <c r="EL51" t="s">
        <v>51</v>
      </c>
      <c r="EM51" t="s">
        <v>68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39"/>
        <v>0</v>
      </c>
      <c r="FS51">
        <v>0</v>
      </c>
      <c r="FT51" t="s">
        <v>19</v>
      </c>
      <c r="FU51" t="s">
        <v>20</v>
      </c>
      <c r="FX51">
        <v>110.7</v>
      </c>
      <c r="FY51">
        <v>63.75</v>
      </c>
      <c r="GA51" t="s">
        <v>77</v>
      </c>
      <c r="GD51">
        <v>0</v>
      </c>
      <c r="GF51">
        <v>-333106949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0"/>
        <v>0</v>
      </c>
      <c r="GM51">
        <f t="shared" si="41"/>
        <v>0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0</v>
      </c>
      <c r="GS51">
        <v>4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ROW(SmtRes!A77)</f>
        <v>77</v>
      </c>
      <c r="D52">
        <f>ROW(EtalonRes!A76)</f>
        <v>76</v>
      </c>
      <c r="E52" t="s">
        <v>143</v>
      </c>
      <c r="F52" t="s">
        <v>144</v>
      </c>
      <c r="G52" t="s">
        <v>145</v>
      </c>
      <c r="H52" t="s">
        <v>14</v>
      </c>
      <c r="I52">
        <v>3.5377999999999998</v>
      </c>
      <c r="J52">
        <v>0</v>
      </c>
      <c r="O52">
        <f t="shared" si="14"/>
        <v>16317.18</v>
      </c>
      <c r="P52">
        <f t="shared" si="15"/>
        <v>9530.2099999999991</v>
      </c>
      <c r="Q52">
        <f t="shared" si="16"/>
        <v>149.82</v>
      </c>
      <c r="R52">
        <f t="shared" si="17"/>
        <v>43.44</v>
      </c>
      <c r="S52">
        <f t="shared" si="18"/>
        <v>6637.15</v>
      </c>
      <c r="T52">
        <f t="shared" si="19"/>
        <v>0</v>
      </c>
      <c r="U52">
        <f t="shared" si="20"/>
        <v>128.24525</v>
      </c>
      <c r="V52">
        <f t="shared" si="21"/>
        <v>0.566048</v>
      </c>
      <c r="W52">
        <f t="shared" si="22"/>
        <v>0</v>
      </c>
      <c r="X52">
        <f t="shared" si="23"/>
        <v>5344.47</v>
      </c>
      <c r="Y52">
        <f t="shared" si="24"/>
        <v>3340.3</v>
      </c>
      <c r="AA52">
        <v>39076825</v>
      </c>
      <c r="AB52">
        <f t="shared" si="25"/>
        <v>769.99</v>
      </c>
      <c r="AC52">
        <f t="shared" si="47"/>
        <v>449.72</v>
      </c>
      <c r="AD52">
        <f t="shared" si="52"/>
        <v>7.07</v>
      </c>
      <c r="AE52">
        <f t="shared" si="53"/>
        <v>2.0499999999999998</v>
      </c>
      <c r="AF52">
        <f t="shared" si="54"/>
        <v>313.2</v>
      </c>
      <c r="AG52">
        <f t="shared" si="26"/>
        <v>0</v>
      </c>
      <c r="AH52">
        <f t="shared" si="55"/>
        <v>36.25</v>
      </c>
      <c r="AI52">
        <f t="shared" si="56"/>
        <v>0.16</v>
      </c>
      <c r="AJ52">
        <f t="shared" si="27"/>
        <v>0</v>
      </c>
      <c r="AK52">
        <v>769.99</v>
      </c>
      <c r="AL52">
        <v>449.72</v>
      </c>
      <c r="AM52">
        <v>7.07</v>
      </c>
      <c r="AN52">
        <v>2.0499999999999998</v>
      </c>
      <c r="AO52">
        <v>313.2</v>
      </c>
      <c r="AP52">
        <v>0</v>
      </c>
      <c r="AQ52">
        <v>36.25</v>
      </c>
      <c r="AR52">
        <v>0.16</v>
      </c>
      <c r="AS52">
        <v>0</v>
      </c>
      <c r="AT52">
        <v>80</v>
      </c>
      <c r="AU52">
        <v>50</v>
      </c>
      <c r="AV52">
        <v>1</v>
      </c>
      <c r="AW52">
        <v>1</v>
      </c>
      <c r="AZ52">
        <v>5.99</v>
      </c>
      <c r="BA52">
        <v>5.99</v>
      </c>
      <c r="BB52">
        <v>5.99</v>
      </c>
      <c r="BC52">
        <v>5.99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1</v>
      </c>
      <c r="BJ52" t="s">
        <v>146</v>
      </c>
      <c r="BM52">
        <v>62001</v>
      </c>
      <c r="BN52">
        <v>0</v>
      </c>
      <c r="BO52" t="s">
        <v>3</v>
      </c>
      <c r="BP52">
        <v>0</v>
      </c>
      <c r="BQ52">
        <v>6</v>
      </c>
      <c r="BR52">
        <v>0</v>
      </c>
      <c r="BS52">
        <v>5.99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80</v>
      </c>
      <c r="CA52">
        <v>50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28"/>
        <v>16317.179999999998</v>
      </c>
      <c r="CQ52">
        <f t="shared" si="29"/>
        <v>2693.8228000000004</v>
      </c>
      <c r="CR52">
        <f t="shared" si="30"/>
        <v>42.349300000000007</v>
      </c>
      <c r="CS52">
        <f t="shared" si="31"/>
        <v>12.279499999999999</v>
      </c>
      <c r="CT52">
        <f t="shared" si="32"/>
        <v>1876.068</v>
      </c>
      <c r="CU52">
        <f t="shared" si="33"/>
        <v>0</v>
      </c>
      <c r="CV52">
        <f t="shared" si="34"/>
        <v>36.25</v>
      </c>
      <c r="CW52">
        <f t="shared" si="35"/>
        <v>0.16</v>
      </c>
      <c r="CX52">
        <f t="shared" si="36"/>
        <v>0</v>
      </c>
      <c r="CY52">
        <f t="shared" si="37"/>
        <v>5344.4719999999998</v>
      </c>
      <c r="CZ52">
        <f t="shared" si="38"/>
        <v>3340.2949999999996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1005</v>
      </c>
      <c r="DV52" t="s">
        <v>14</v>
      </c>
      <c r="DW52" t="s">
        <v>14</v>
      </c>
      <c r="DX52">
        <v>100</v>
      </c>
      <c r="EE52">
        <v>39174587</v>
      </c>
      <c r="EF52">
        <v>6</v>
      </c>
      <c r="EG52" t="s">
        <v>50</v>
      </c>
      <c r="EH52">
        <v>0</v>
      </c>
      <c r="EI52" t="s">
        <v>3</v>
      </c>
      <c r="EJ52">
        <v>1</v>
      </c>
      <c r="EK52">
        <v>62001</v>
      </c>
      <c r="EL52" t="s">
        <v>147</v>
      </c>
      <c r="EM52" t="s">
        <v>148</v>
      </c>
      <c r="EO52" t="s">
        <v>3</v>
      </c>
      <c r="EQ52">
        <v>0</v>
      </c>
      <c r="ER52">
        <v>769.99</v>
      </c>
      <c r="ES52">
        <v>449.72</v>
      </c>
      <c r="ET52">
        <v>7.07</v>
      </c>
      <c r="EU52">
        <v>2.0499999999999998</v>
      </c>
      <c r="EV52">
        <v>313.2</v>
      </c>
      <c r="EW52">
        <v>36.25</v>
      </c>
      <c r="EX52">
        <v>0.16</v>
      </c>
      <c r="EY52">
        <v>0</v>
      </c>
      <c r="FQ52">
        <v>0</v>
      </c>
      <c r="FR52">
        <f t="shared" si="39"/>
        <v>0</v>
      </c>
      <c r="FS52">
        <v>0</v>
      </c>
      <c r="FX52">
        <v>80</v>
      </c>
      <c r="FY52">
        <v>50</v>
      </c>
      <c r="GA52" t="s">
        <v>3</v>
      </c>
      <c r="GD52">
        <v>0</v>
      </c>
      <c r="GF52">
        <v>1872133447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0"/>
        <v>0</v>
      </c>
      <c r="GM52">
        <f t="shared" si="41"/>
        <v>25001.95</v>
      </c>
      <c r="GN52">
        <f t="shared" si="42"/>
        <v>25001.95</v>
      </c>
      <c r="GO52">
        <f t="shared" si="43"/>
        <v>0</v>
      </c>
      <c r="GP52">
        <f t="shared" si="44"/>
        <v>0</v>
      </c>
      <c r="GR52">
        <v>0</v>
      </c>
      <c r="GS52">
        <v>3</v>
      </c>
      <c r="GT52">
        <v>0</v>
      </c>
      <c r="GU52" t="s">
        <v>3</v>
      </c>
      <c r="GV52">
        <f t="shared" si="45"/>
        <v>0</v>
      </c>
      <c r="GW52">
        <v>1</v>
      </c>
      <c r="GX52">
        <f t="shared" si="46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76</v>
      </c>
      <c r="E53" t="s">
        <v>149</v>
      </c>
      <c r="F53" t="s">
        <v>150</v>
      </c>
      <c r="G53" t="s">
        <v>151</v>
      </c>
      <c r="H53" t="s">
        <v>92</v>
      </c>
      <c r="I53">
        <f>I52*J53</f>
        <v>0.23703299999999997</v>
      </c>
      <c r="J53">
        <v>6.7000113064616423E-2</v>
      </c>
      <c r="O53">
        <f t="shared" si="14"/>
        <v>31924.34</v>
      </c>
      <c r="P53">
        <f t="shared" si="15"/>
        <v>31924.34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39076825</v>
      </c>
      <c r="AB53">
        <f t="shared" si="25"/>
        <v>22484.66</v>
      </c>
      <c r="AC53">
        <f t="shared" si="47"/>
        <v>22484.66</v>
      </c>
      <c r="AD53">
        <f t="shared" si="52"/>
        <v>0</v>
      </c>
      <c r="AE53">
        <f t="shared" si="53"/>
        <v>0</v>
      </c>
      <c r="AF53">
        <f t="shared" si="54"/>
        <v>0</v>
      </c>
      <c r="AG53">
        <f t="shared" si="26"/>
        <v>0</v>
      </c>
      <c r="AH53">
        <f t="shared" si="55"/>
        <v>0</v>
      </c>
      <c r="AI53">
        <f t="shared" si="56"/>
        <v>0</v>
      </c>
      <c r="AJ53">
        <f t="shared" si="27"/>
        <v>0</v>
      </c>
      <c r="AK53">
        <v>22484.66</v>
      </c>
      <c r="AL53">
        <v>22484.66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80</v>
      </c>
      <c r="AU53">
        <v>50</v>
      </c>
      <c r="AV53">
        <v>1</v>
      </c>
      <c r="AW53">
        <v>1</v>
      </c>
      <c r="AZ53">
        <v>5.99</v>
      </c>
      <c r="BA53">
        <v>1</v>
      </c>
      <c r="BB53">
        <v>1</v>
      </c>
      <c r="BC53">
        <v>5.99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152</v>
      </c>
      <c r="BM53">
        <v>62001</v>
      </c>
      <c r="BN53">
        <v>0</v>
      </c>
      <c r="BO53" t="s">
        <v>3</v>
      </c>
      <c r="BP53">
        <v>0</v>
      </c>
      <c r="BQ53">
        <v>6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80</v>
      </c>
      <c r="CA53">
        <v>50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28"/>
        <v>31924.34</v>
      </c>
      <c r="CQ53">
        <f t="shared" si="29"/>
        <v>134683.1134</v>
      </c>
      <c r="CR53">
        <f t="shared" si="30"/>
        <v>0</v>
      </c>
      <c r="CS53">
        <f t="shared" si="31"/>
        <v>0</v>
      </c>
      <c r="CT53">
        <f t="shared" si="32"/>
        <v>0</v>
      </c>
      <c r="CU53">
        <f t="shared" si="33"/>
        <v>0</v>
      </c>
      <c r="CV53">
        <f t="shared" si="34"/>
        <v>0</v>
      </c>
      <c r="CW53">
        <f t="shared" si="35"/>
        <v>0</v>
      </c>
      <c r="CX53">
        <f t="shared" si="36"/>
        <v>0</v>
      </c>
      <c r="CY53">
        <f t="shared" si="37"/>
        <v>0</v>
      </c>
      <c r="CZ53">
        <f t="shared" si="38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92</v>
      </c>
      <c r="DW53" t="s">
        <v>92</v>
      </c>
      <c r="DX53">
        <v>1000</v>
      </c>
      <c r="EE53">
        <v>39174587</v>
      </c>
      <c r="EF53">
        <v>6</v>
      </c>
      <c r="EG53" t="s">
        <v>50</v>
      </c>
      <c r="EH53">
        <v>0</v>
      </c>
      <c r="EI53" t="s">
        <v>3</v>
      </c>
      <c r="EJ53">
        <v>1</v>
      </c>
      <c r="EK53">
        <v>62001</v>
      </c>
      <c r="EL53" t="s">
        <v>147</v>
      </c>
      <c r="EM53" t="s">
        <v>148</v>
      </c>
      <c r="EO53" t="s">
        <v>3</v>
      </c>
      <c r="EQ53">
        <v>0</v>
      </c>
      <c r="ER53">
        <v>22484.66</v>
      </c>
      <c r="ES53">
        <v>22484.66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39"/>
        <v>0</v>
      </c>
      <c r="FS53">
        <v>0</v>
      </c>
      <c r="FX53">
        <v>80</v>
      </c>
      <c r="FY53">
        <v>50</v>
      </c>
      <c r="GA53" t="s">
        <v>3</v>
      </c>
      <c r="GD53">
        <v>0</v>
      </c>
      <c r="GF53">
        <v>960802034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0"/>
        <v>0</v>
      </c>
      <c r="GM53">
        <f t="shared" si="41"/>
        <v>31924.34</v>
      </c>
      <c r="GN53">
        <f t="shared" si="42"/>
        <v>31924.34</v>
      </c>
      <c r="GO53">
        <f t="shared" si="43"/>
        <v>0</v>
      </c>
      <c r="GP53">
        <f t="shared" si="44"/>
        <v>0</v>
      </c>
      <c r="GR53">
        <v>0</v>
      </c>
      <c r="GS53">
        <v>3</v>
      </c>
      <c r="GT53">
        <v>0</v>
      </c>
      <c r="GU53" t="s">
        <v>3</v>
      </c>
      <c r="GV53">
        <f t="shared" si="45"/>
        <v>0</v>
      </c>
      <c r="GW53">
        <v>1</v>
      </c>
      <c r="GX53">
        <f t="shared" si="46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75</v>
      </c>
      <c r="E54" t="s">
        <v>153</v>
      </c>
      <c r="F54" t="s">
        <v>154</v>
      </c>
      <c r="G54" t="s">
        <v>155</v>
      </c>
      <c r="H54" t="s">
        <v>92</v>
      </c>
      <c r="I54">
        <f>I52*J54</f>
        <v>0.23703299999999997</v>
      </c>
      <c r="J54">
        <v>6.7000113064616423E-2</v>
      </c>
      <c r="O54">
        <f t="shared" si="14"/>
        <v>0</v>
      </c>
      <c r="P54">
        <f t="shared" si="15"/>
        <v>0</v>
      </c>
      <c r="Q54">
        <f t="shared" si="16"/>
        <v>0</v>
      </c>
      <c r="R54">
        <f t="shared" si="17"/>
        <v>0</v>
      </c>
      <c r="S54">
        <f t="shared" si="18"/>
        <v>0</v>
      </c>
      <c r="T54">
        <f t="shared" si="19"/>
        <v>0</v>
      </c>
      <c r="U54">
        <f t="shared" si="20"/>
        <v>0</v>
      </c>
      <c r="V54">
        <f t="shared" si="21"/>
        <v>0</v>
      </c>
      <c r="W54">
        <f t="shared" si="22"/>
        <v>0</v>
      </c>
      <c r="X54">
        <f t="shared" si="23"/>
        <v>0</v>
      </c>
      <c r="Y54">
        <f t="shared" si="24"/>
        <v>0</v>
      </c>
      <c r="AA54">
        <v>39076825</v>
      </c>
      <c r="AB54">
        <f t="shared" si="25"/>
        <v>0</v>
      </c>
      <c r="AC54">
        <f t="shared" si="47"/>
        <v>0</v>
      </c>
      <c r="AD54">
        <f t="shared" si="52"/>
        <v>0</v>
      </c>
      <c r="AE54">
        <f t="shared" si="53"/>
        <v>0</v>
      </c>
      <c r="AF54">
        <f t="shared" si="54"/>
        <v>0</v>
      </c>
      <c r="AG54">
        <f t="shared" si="26"/>
        <v>0</v>
      </c>
      <c r="AH54">
        <f t="shared" si="55"/>
        <v>0</v>
      </c>
      <c r="AI54">
        <f t="shared" si="56"/>
        <v>0</v>
      </c>
      <c r="AJ54">
        <f t="shared" si="27"/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80</v>
      </c>
      <c r="AU54">
        <v>50</v>
      </c>
      <c r="AV54">
        <v>1</v>
      </c>
      <c r="AW54">
        <v>1</v>
      </c>
      <c r="AZ54">
        <v>5.99</v>
      </c>
      <c r="BA54">
        <v>1</v>
      </c>
      <c r="BB54">
        <v>1</v>
      </c>
      <c r="BC54">
        <v>5.99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3</v>
      </c>
      <c r="BM54">
        <v>62001</v>
      </c>
      <c r="BN54">
        <v>0</v>
      </c>
      <c r="BO54" t="s">
        <v>3</v>
      </c>
      <c r="BP54">
        <v>0</v>
      </c>
      <c r="BQ54">
        <v>6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80</v>
      </c>
      <c r="CA54">
        <v>50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28"/>
        <v>0</v>
      </c>
      <c r="CQ54">
        <f t="shared" si="29"/>
        <v>0</v>
      </c>
      <c r="CR54">
        <f t="shared" si="30"/>
        <v>0</v>
      </c>
      <c r="CS54">
        <f t="shared" si="31"/>
        <v>0</v>
      </c>
      <c r="CT54">
        <f t="shared" si="32"/>
        <v>0</v>
      </c>
      <c r="CU54">
        <f t="shared" si="33"/>
        <v>0</v>
      </c>
      <c r="CV54">
        <f t="shared" si="34"/>
        <v>0</v>
      </c>
      <c r="CW54">
        <f t="shared" si="35"/>
        <v>0</v>
      </c>
      <c r="CX54">
        <f t="shared" si="36"/>
        <v>0</v>
      </c>
      <c r="CY54">
        <f t="shared" si="37"/>
        <v>0</v>
      </c>
      <c r="CZ54">
        <f t="shared" si="38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1009</v>
      </c>
      <c r="DV54" t="s">
        <v>92</v>
      </c>
      <c r="DW54" t="s">
        <v>92</v>
      </c>
      <c r="DX54">
        <v>1000</v>
      </c>
      <c r="EE54">
        <v>39174587</v>
      </c>
      <c r="EF54">
        <v>6</v>
      </c>
      <c r="EG54" t="s">
        <v>50</v>
      </c>
      <c r="EH54">
        <v>0</v>
      </c>
      <c r="EI54" t="s">
        <v>3</v>
      </c>
      <c r="EJ54">
        <v>1</v>
      </c>
      <c r="EK54">
        <v>62001</v>
      </c>
      <c r="EL54" t="s">
        <v>147</v>
      </c>
      <c r="EM54" t="s">
        <v>148</v>
      </c>
      <c r="EO54" t="s">
        <v>3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39"/>
        <v>0</v>
      </c>
      <c r="FS54">
        <v>0</v>
      </c>
      <c r="FX54">
        <v>80</v>
      </c>
      <c r="FY54">
        <v>50</v>
      </c>
      <c r="GA54" t="s">
        <v>77</v>
      </c>
      <c r="GD54">
        <v>0</v>
      </c>
      <c r="GF54">
        <v>1891904026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0"/>
        <v>0</v>
      </c>
      <c r="GM54">
        <f t="shared" si="41"/>
        <v>0</v>
      </c>
      <c r="GN54">
        <f t="shared" si="42"/>
        <v>0</v>
      </c>
      <c r="GO54">
        <f t="shared" si="43"/>
        <v>0</v>
      </c>
      <c r="GP54">
        <f t="shared" si="44"/>
        <v>0</v>
      </c>
      <c r="GR54">
        <v>0</v>
      </c>
      <c r="GS54">
        <v>4</v>
      </c>
      <c r="GT54">
        <v>0</v>
      </c>
      <c r="GU54" t="s">
        <v>3</v>
      </c>
      <c r="GV54">
        <f t="shared" si="45"/>
        <v>0</v>
      </c>
      <c r="GW54">
        <v>1</v>
      </c>
      <c r="GX54">
        <f t="shared" si="46"/>
        <v>0</v>
      </c>
      <c r="HA54">
        <v>0</v>
      </c>
      <c r="HB54">
        <v>0</v>
      </c>
      <c r="IK54">
        <v>0</v>
      </c>
    </row>
    <row r="55" spans="1:245" x14ac:dyDescent="0.2">
      <c r="A55">
        <v>17</v>
      </c>
      <c r="B55">
        <v>1</v>
      </c>
      <c r="C55">
        <f>ROW(SmtRes!A90)</f>
        <v>90</v>
      </c>
      <c r="D55">
        <f>ROW(EtalonRes!A88)</f>
        <v>88</v>
      </c>
      <c r="E55" t="s">
        <v>156</v>
      </c>
      <c r="F55" t="s">
        <v>157</v>
      </c>
      <c r="G55" t="s">
        <v>158</v>
      </c>
      <c r="H55" t="s">
        <v>14</v>
      </c>
      <c r="I55">
        <v>1.0640000000000001</v>
      </c>
      <c r="J55">
        <v>0</v>
      </c>
      <c r="O55">
        <f t="shared" si="14"/>
        <v>4344.79</v>
      </c>
      <c r="P55">
        <f t="shared" si="15"/>
        <v>2756.8</v>
      </c>
      <c r="Q55">
        <f t="shared" si="16"/>
        <v>45.06</v>
      </c>
      <c r="R55">
        <f t="shared" si="17"/>
        <v>13.07</v>
      </c>
      <c r="S55">
        <f t="shared" si="18"/>
        <v>1542.93</v>
      </c>
      <c r="T55">
        <f t="shared" si="19"/>
        <v>0</v>
      </c>
      <c r="U55">
        <f t="shared" si="20"/>
        <v>29.813280000000002</v>
      </c>
      <c r="V55">
        <f t="shared" si="21"/>
        <v>0.17024</v>
      </c>
      <c r="W55">
        <f t="shared" si="22"/>
        <v>0</v>
      </c>
      <c r="X55">
        <f t="shared" si="23"/>
        <v>1244.8</v>
      </c>
      <c r="Y55">
        <f t="shared" si="24"/>
        <v>778</v>
      </c>
      <c r="AA55">
        <v>39076825</v>
      </c>
      <c r="AB55">
        <f t="shared" si="25"/>
        <v>681.71</v>
      </c>
      <c r="AC55">
        <f t="shared" si="47"/>
        <v>432.55</v>
      </c>
      <c r="AD55">
        <f t="shared" si="52"/>
        <v>7.07</v>
      </c>
      <c r="AE55">
        <f t="shared" si="53"/>
        <v>2.0499999999999998</v>
      </c>
      <c r="AF55">
        <f t="shared" si="54"/>
        <v>242.09</v>
      </c>
      <c r="AG55">
        <f t="shared" si="26"/>
        <v>0</v>
      </c>
      <c r="AH55">
        <f t="shared" si="55"/>
        <v>28.02</v>
      </c>
      <c r="AI55">
        <f t="shared" si="56"/>
        <v>0.16</v>
      </c>
      <c r="AJ55">
        <f t="shared" si="27"/>
        <v>0</v>
      </c>
      <c r="AK55">
        <v>681.71</v>
      </c>
      <c r="AL55">
        <v>432.55</v>
      </c>
      <c r="AM55">
        <v>7.07</v>
      </c>
      <c r="AN55">
        <v>2.0499999999999998</v>
      </c>
      <c r="AO55">
        <v>242.09</v>
      </c>
      <c r="AP55">
        <v>0</v>
      </c>
      <c r="AQ55">
        <v>28.02</v>
      </c>
      <c r="AR55">
        <v>0.16</v>
      </c>
      <c r="AS55">
        <v>0</v>
      </c>
      <c r="AT55">
        <v>80</v>
      </c>
      <c r="AU55">
        <v>50</v>
      </c>
      <c r="AV55">
        <v>1</v>
      </c>
      <c r="AW55">
        <v>1</v>
      </c>
      <c r="AZ55">
        <v>5.99</v>
      </c>
      <c r="BA55">
        <v>5.99</v>
      </c>
      <c r="BB55">
        <v>5.99</v>
      </c>
      <c r="BC55">
        <v>5.99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159</v>
      </c>
      <c r="BM55">
        <v>62001</v>
      </c>
      <c r="BN55">
        <v>0</v>
      </c>
      <c r="BO55" t="s">
        <v>3</v>
      </c>
      <c r="BP55">
        <v>0</v>
      </c>
      <c r="BQ55">
        <v>6</v>
      </c>
      <c r="BR55">
        <v>0</v>
      </c>
      <c r="BS55">
        <v>5.99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80</v>
      </c>
      <c r="CA55">
        <v>50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28"/>
        <v>4344.79</v>
      </c>
      <c r="CQ55">
        <f t="shared" si="29"/>
        <v>2590.9745000000003</v>
      </c>
      <c r="CR55">
        <f t="shared" si="30"/>
        <v>42.349300000000007</v>
      </c>
      <c r="CS55">
        <f t="shared" si="31"/>
        <v>12.279499999999999</v>
      </c>
      <c r="CT55">
        <f t="shared" si="32"/>
        <v>1450.1191000000001</v>
      </c>
      <c r="CU55">
        <f t="shared" si="33"/>
        <v>0</v>
      </c>
      <c r="CV55">
        <f t="shared" si="34"/>
        <v>28.02</v>
      </c>
      <c r="CW55">
        <f t="shared" si="35"/>
        <v>0.16</v>
      </c>
      <c r="CX55">
        <f t="shared" si="36"/>
        <v>0</v>
      </c>
      <c r="CY55">
        <f t="shared" si="37"/>
        <v>1244.8</v>
      </c>
      <c r="CZ55">
        <f t="shared" si="38"/>
        <v>778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14</v>
      </c>
      <c r="DW55" t="s">
        <v>14</v>
      </c>
      <c r="DX55">
        <v>100</v>
      </c>
      <c r="EE55">
        <v>39174587</v>
      </c>
      <c r="EF55">
        <v>6</v>
      </c>
      <c r="EG55" t="s">
        <v>50</v>
      </c>
      <c r="EH55">
        <v>0</v>
      </c>
      <c r="EI55" t="s">
        <v>3</v>
      </c>
      <c r="EJ55">
        <v>1</v>
      </c>
      <c r="EK55">
        <v>62001</v>
      </c>
      <c r="EL55" t="s">
        <v>147</v>
      </c>
      <c r="EM55" t="s">
        <v>148</v>
      </c>
      <c r="EO55" t="s">
        <v>3</v>
      </c>
      <c r="EQ55">
        <v>0</v>
      </c>
      <c r="ER55">
        <v>681.71</v>
      </c>
      <c r="ES55">
        <v>432.55</v>
      </c>
      <c r="ET55">
        <v>7.07</v>
      </c>
      <c r="EU55">
        <v>2.0499999999999998</v>
      </c>
      <c r="EV55">
        <v>242.09</v>
      </c>
      <c r="EW55">
        <v>28.02</v>
      </c>
      <c r="EX55">
        <v>0.16</v>
      </c>
      <c r="EY55">
        <v>0</v>
      </c>
      <c r="FQ55">
        <v>0</v>
      </c>
      <c r="FR55">
        <f t="shared" si="39"/>
        <v>0</v>
      </c>
      <c r="FS55">
        <v>0</v>
      </c>
      <c r="FX55">
        <v>80</v>
      </c>
      <c r="FY55">
        <v>50</v>
      </c>
      <c r="GA55" t="s">
        <v>3</v>
      </c>
      <c r="GD55">
        <v>0</v>
      </c>
      <c r="GF55">
        <v>-1174125834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0"/>
        <v>0</v>
      </c>
      <c r="GM55">
        <f t="shared" si="41"/>
        <v>6367.59</v>
      </c>
      <c r="GN55">
        <f t="shared" si="42"/>
        <v>6367.59</v>
      </c>
      <c r="GO55">
        <f t="shared" si="43"/>
        <v>0</v>
      </c>
      <c r="GP55">
        <f t="shared" si="44"/>
        <v>0</v>
      </c>
      <c r="GR55">
        <v>0</v>
      </c>
      <c r="GS55">
        <v>3</v>
      </c>
      <c r="GT55">
        <v>0</v>
      </c>
      <c r="GU55" t="s">
        <v>3</v>
      </c>
      <c r="GV55">
        <f t="shared" si="45"/>
        <v>0</v>
      </c>
      <c r="GW55">
        <v>1</v>
      </c>
      <c r="GX55">
        <f t="shared" si="46"/>
        <v>0</v>
      </c>
      <c r="HA55">
        <v>0</v>
      </c>
      <c r="HB55">
        <v>0</v>
      </c>
      <c r="IK55">
        <v>0</v>
      </c>
    </row>
    <row r="56" spans="1:245" x14ac:dyDescent="0.2">
      <c r="A56">
        <v>18</v>
      </c>
      <c r="B56">
        <v>1</v>
      </c>
      <c r="C56">
        <v>89</v>
      </c>
      <c r="E56" t="s">
        <v>160</v>
      </c>
      <c r="F56" t="s">
        <v>150</v>
      </c>
      <c r="G56" t="s">
        <v>151</v>
      </c>
      <c r="H56" t="s">
        <v>92</v>
      </c>
      <c r="I56">
        <f>I55*J56</f>
        <v>7.1288000000000004E-2</v>
      </c>
      <c r="J56">
        <v>6.7000000000000004E-2</v>
      </c>
      <c r="O56">
        <f t="shared" ref="O56:O87" si="57">ROUND(CP56,2)</f>
        <v>9601.2900000000009</v>
      </c>
      <c r="P56">
        <f t="shared" ref="P56:P87" si="58">ROUND(CQ56*I56,2)</f>
        <v>9601.2900000000009</v>
      </c>
      <c r="Q56">
        <f t="shared" ref="Q56:Q87" si="59">ROUND(CR56*I56,2)</f>
        <v>0</v>
      </c>
      <c r="R56">
        <f t="shared" ref="R56:R87" si="60">ROUND(CS56*I56,2)</f>
        <v>0</v>
      </c>
      <c r="S56">
        <f t="shared" ref="S56:S87" si="61">ROUND(CT56*I56,2)</f>
        <v>0</v>
      </c>
      <c r="T56">
        <f t="shared" ref="T56:T87" si="62">ROUND(CU56*I56,2)</f>
        <v>0</v>
      </c>
      <c r="U56">
        <f t="shared" ref="U56:U87" si="63">CV56*I56</f>
        <v>0</v>
      </c>
      <c r="V56">
        <f t="shared" ref="V56:V87" si="64">CW56*I56</f>
        <v>0</v>
      </c>
      <c r="W56">
        <f t="shared" ref="W56:W87" si="65">ROUND(CX56*I56,2)</f>
        <v>0</v>
      </c>
      <c r="X56">
        <f t="shared" ref="X56:X87" si="66">ROUND(CY56,2)</f>
        <v>0</v>
      </c>
      <c r="Y56">
        <f t="shared" ref="Y56:Y87" si="67">ROUND(CZ56,2)</f>
        <v>0</v>
      </c>
      <c r="AA56">
        <v>39076825</v>
      </c>
      <c r="AB56">
        <f t="shared" ref="AB56:AB87" si="68">ROUND((AC56+AD56+AF56),2)</f>
        <v>22484.66</v>
      </c>
      <c r="AC56">
        <f t="shared" si="47"/>
        <v>22484.66</v>
      </c>
      <c r="AD56">
        <f t="shared" si="52"/>
        <v>0</v>
      </c>
      <c r="AE56">
        <f t="shared" si="53"/>
        <v>0</v>
      </c>
      <c r="AF56">
        <f t="shared" si="54"/>
        <v>0</v>
      </c>
      <c r="AG56">
        <f t="shared" ref="AG56:AG87" si="69">ROUND((AP56),2)</f>
        <v>0</v>
      </c>
      <c r="AH56">
        <f t="shared" si="55"/>
        <v>0</v>
      </c>
      <c r="AI56">
        <f t="shared" si="56"/>
        <v>0</v>
      </c>
      <c r="AJ56">
        <f t="shared" ref="AJ56:AJ87" si="70">ROUND((AS56),2)</f>
        <v>0</v>
      </c>
      <c r="AK56">
        <v>22484.66</v>
      </c>
      <c r="AL56">
        <v>22484.66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80</v>
      </c>
      <c r="AU56">
        <v>50</v>
      </c>
      <c r="AV56">
        <v>1</v>
      </c>
      <c r="AW56">
        <v>1</v>
      </c>
      <c r="AZ56">
        <v>5.99</v>
      </c>
      <c r="BA56">
        <v>1</v>
      </c>
      <c r="BB56">
        <v>1</v>
      </c>
      <c r="BC56">
        <v>5.99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1</v>
      </c>
      <c r="BJ56" t="s">
        <v>152</v>
      </c>
      <c r="BM56">
        <v>62001</v>
      </c>
      <c r="BN56">
        <v>0</v>
      </c>
      <c r="BO56" t="s">
        <v>3</v>
      </c>
      <c r="BP56">
        <v>0</v>
      </c>
      <c r="BQ56">
        <v>6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80</v>
      </c>
      <c r="CA56">
        <v>50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ref="CP56:CP87" si="71">(P56+Q56+S56)</f>
        <v>9601.2900000000009</v>
      </c>
      <c r="CQ56">
        <f t="shared" ref="CQ56:CQ87" si="72">AC56*BC56</f>
        <v>134683.1134</v>
      </c>
      <c r="CR56">
        <f t="shared" ref="CR56:CR87" si="73">AD56*BB56</f>
        <v>0</v>
      </c>
      <c r="CS56">
        <f t="shared" ref="CS56:CS87" si="74">AE56*BS56</f>
        <v>0</v>
      </c>
      <c r="CT56">
        <f t="shared" ref="CT56:CT87" si="75">AF56*BA56</f>
        <v>0</v>
      </c>
      <c r="CU56">
        <f t="shared" ref="CU56:CU87" si="76">AG56</f>
        <v>0</v>
      </c>
      <c r="CV56">
        <f t="shared" ref="CV56:CV87" si="77">AH56</f>
        <v>0</v>
      </c>
      <c r="CW56">
        <f t="shared" ref="CW56:CW87" si="78">AI56</f>
        <v>0</v>
      </c>
      <c r="CX56">
        <f t="shared" ref="CX56:CX87" si="79">AJ56</f>
        <v>0</v>
      </c>
      <c r="CY56">
        <f t="shared" ref="CY56:CY87" si="80">(((S56+R56)*AT56)/100)</f>
        <v>0</v>
      </c>
      <c r="CZ56">
        <f t="shared" ref="CZ56:CZ87" si="81">(((S56+R56)*AU56)/100)</f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1009</v>
      </c>
      <c r="DV56" t="s">
        <v>92</v>
      </c>
      <c r="DW56" t="s">
        <v>92</v>
      </c>
      <c r="DX56">
        <v>1000</v>
      </c>
      <c r="EE56">
        <v>39174587</v>
      </c>
      <c r="EF56">
        <v>6</v>
      </c>
      <c r="EG56" t="s">
        <v>50</v>
      </c>
      <c r="EH56">
        <v>0</v>
      </c>
      <c r="EI56" t="s">
        <v>3</v>
      </c>
      <c r="EJ56">
        <v>1</v>
      </c>
      <c r="EK56">
        <v>62001</v>
      </c>
      <c r="EL56" t="s">
        <v>147</v>
      </c>
      <c r="EM56" t="s">
        <v>148</v>
      </c>
      <c r="EO56" t="s">
        <v>3</v>
      </c>
      <c r="EQ56">
        <v>0</v>
      </c>
      <c r="ER56">
        <v>22484.66</v>
      </c>
      <c r="ES56">
        <v>22484.66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ref="FR56:FR87" si="82">ROUND(IF(AND(BH56=3,BI56=3),P56,0),2)</f>
        <v>0</v>
      </c>
      <c r="FS56">
        <v>0</v>
      </c>
      <c r="FX56">
        <v>80</v>
      </c>
      <c r="FY56">
        <v>50</v>
      </c>
      <c r="GA56" t="s">
        <v>3</v>
      </c>
      <c r="GD56">
        <v>0</v>
      </c>
      <c r="GF56">
        <v>960802034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ref="GL56:GL87" si="83">ROUND(IF(AND(BH56=3,BI56=3,FS56&lt;&gt;0),P56,0),2)</f>
        <v>0</v>
      </c>
      <c r="GM56">
        <f t="shared" ref="GM56:GM87" si="84">ROUND(O56+X56+Y56+GK56,2)+GX56</f>
        <v>9601.2900000000009</v>
      </c>
      <c r="GN56">
        <f t="shared" ref="GN56:GN87" si="85">IF(OR(BI56=0,BI56=1),ROUND(O56+X56+Y56+GK56,2),0)</f>
        <v>9601.2900000000009</v>
      </c>
      <c r="GO56">
        <f t="shared" ref="GO56:GO87" si="86">IF(BI56=2,ROUND(O56+X56+Y56+GK56,2),0)</f>
        <v>0</v>
      </c>
      <c r="GP56">
        <f t="shared" ref="GP56:GP87" si="87">IF(BI56=4,ROUND(O56+X56+Y56+GK56,2)+GX56,0)</f>
        <v>0</v>
      </c>
      <c r="GR56">
        <v>0</v>
      </c>
      <c r="GS56">
        <v>3</v>
      </c>
      <c r="GT56">
        <v>0</v>
      </c>
      <c r="GU56" t="s">
        <v>3</v>
      </c>
      <c r="GV56">
        <f t="shared" ref="GV56:GV87" si="88">ROUND(GT56,2)</f>
        <v>0</v>
      </c>
      <c r="GW56">
        <v>1</v>
      </c>
      <c r="GX56">
        <f t="shared" ref="GX56:GX87" si="89">ROUND(GV56*GW56*I56,2)</f>
        <v>0</v>
      </c>
      <c r="HA56">
        <v>0</v>
      </c>
      <c r="HB56">
        <v>0</v>
      </c>
      <c r="IK56">
        <v>0</v>
      </c>
    </row>
    <row r="57" spans="1:245" x14ac:dyDescent="0.2">
      <c r="A57">
        <v>18</v>
      </c>
      <c r="B57">
        <v>1</v>
      </c>
      <c r="C57">
        <v>88</v>
      </c>
      <c r="E57" t="s">
        <v>161</v>
      </c>
      <c r="F57" t="s">
        <v>154</v>
      </c>
      <c r="G57" t="s">
        <v>155</v>
      </c>
      <c r="H57" t="s">
        <v>92</v>
      </c>
      <c r="I57">
        <f>I55*J57</f>
        <v>7.1288000000000004E-2</v>
      </c>
      <c r="J57">
        <v>6.7000000000000004E-2</v>
      </c>
      <c r="O57">
        <f t="shared" si="57"/>
        <v>0</v>
      </c>
      <c r="P57">
        <f t="shared" si="58"/>
        <v>0</v>
      </c>
      <c r="Q57">
        <f t="shared" si="59"/>
        <v>0</v>
      </c>
      <c r="R57">
        <f t="shared" si="60"/>
        <v>0</v>
      </c>
      <c r="S57">
        <f t="shared" si="61"/>
        <v>0</v>
      </c>
      <c r="T57">
        <f t="shared" si="62"/>
        <v>0</v>
      </c>
      <c r="U57">
        <f t="shared" si="63"/>
        <v>0</v>
      </c>
      <c r="V57">
        <f t="shared" si="64"/>
        <v>0</v>
      </c>
      <c r="W57">
        <f t="shared" si="65"/>
        <v>0</v>
      </c>
      <c r="X57">
        <f t="shared" si="66"/>
        <v>0</v>
      </c>
      <c r="Y57">
        <f t="shared" si="67"/>
        <v>0</v>
      </c>
      <c r="AA57">
        <v>39076825</v>
      </c>
      <c r="AB57">
        <f t="shared" si="68"/>
        <v>0</v>
      </c>
      <c r="AC57">
        <f t="shared" si="47"/>
        <v>0</v>
      </c>
      <c r="AD57">
        <f t="shared" si="52"/>
        <v>0</v>
      </c>
      <c r="AE57">
        <f t="shared" si="53"/>
        <v>0</v>
      </c>
      <c r="AF57">
        <f t="shared" si="54"/>
        <v>0</v>
      </c>
      <c r="AG57">
        <f t="shared" si="69"/>
        <v>0</v>
      </c>
      <c r="AH57">
        <f t="shared" si="55"/>
        <v>0</v>
      </c>
      <c r="AI57">
        <f t="shared" si="56"/>
        <v>0</v>
      </c>
      <c r="AJ57">
        <f t="shared" si="70"/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80</v>
      </c>
      <c r="AU57">
        <v>50</v>
      </c>
      <c r="AV57">
        <v>1</v>
      </c>
      <c r="AW57">
        <v>1</v>
      </c>
      <c r="AZ57">
        <v>5.99</v>
      </c>
      <c r="BA57">
        <v>1</v>
      </c>
      <c r="BB57">
        <v>1</v>
      </c>
      <c r="BC57">
        <v>5.99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3</v>
      </c>
      <c r="BM57">
        <v>62001</v>
      </c>
      <c r="BN57">
        <v>0</v>
      </c>
      <c r="BO57" t="s">
        <v>3</v>
      </c>
      <c r="BP57">
        <v>0</v>
      </c>
      <c r="BQ57">
        <v>6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80</v>
      </c>
      <c r="CA57">
        <v>50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71"/>
        <v>0</v>
      </c>
      <c r="CQ57">
        <f t="shared" si="72"/>
        <v>0</v>
      </c>
      <c r="CR57">
        <f t="shared" si="73"/>
        <v>0</v>
      </c>
      <c r="CS57">
        <f t="shared" si="74"/>
        <v>0</v>
      </c>
      <c r="CT57">
        <f t="shared" si="75"/>
        <v>0</v>
      </c>
      <c r="CU57">
        <f t="shared" si="76"/>
        <v>0</v>
      </c>
      <c r="CV57">
        <f t="shared" si="77"/>
        <v>0</v>
      </c>
      <c r="CW57">
        <f t="shared" si="78"/>
        <v>0</v>
      </c>
      <c r="CX57">
        <f t="shared" si="79"/>
        <v>0</v>
      </c>
      <c r="CY57">
        <f t="shared" si="80"/>
        <v>0</v>
      </c>
      <c r="CZ57">
        <f t="shared" si="81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92</v>
      </c>
      <c r="DW57" t="s">
        <v>92</v>
      </c>
      <c r="DX57">
        <v>1000</v>
      </c>
      <c r="EE57">
        <v>39174587</v>
      </c>
      <c r="EF57">
        <v>6</v>
      </c>
      <c r="EG57" t="s">
        <v>50</v>
      </c>
      <c r="EH57">
        <v>0</v>
      </c>
      <c r="EI57" t="s">
        <v>3</v>
      </c>
      <c r="EJ57">
        <v>1</v>
      </c>
      <c r="EK57">
        <v>62001</v>
      </c>
      <c r="EL57" t="s">
        <v>147</v>
      </c>
      <c r="EM57" t="s">
        <v>148</v>
      </c>
      <c r="EO57" t="s">
        <v>3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2"/>
        <v>0</v>
      </c>
      <c r="FS57">
        <v>0</v>
      </c>
      <c r="FX57">
        <v>80</v>
      </c>
      <c r="FY57">
        <v>50</v>
      </c>
      <c r="GA57" t="s">
        <v>77</v>
      </c>
      <c r="GD57">
        <v>0</v>
      </c>
      <c r="GF57">
        <v>1891904026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83"/>
        <v>0</v>
      </c>
      <c r="GM57">
        <f t="shared" si="84"/>
        <v>0</v>
      </c>
      <c r="GN57">
        <f t="shared" si="85"/>
        <v>0</v>
      </c>
      <c r="GO57">
        <f t="shared" si="86"/>
        <v>0</v>
      </c>
      <c r="GP57">
        <f t="shared" si="87"/>
        <v>0</v>
      </c>
      <c r="GR57">
        <v>0</v>
      </c>
      <c r="GS57">
        <v>4</v>
      </c>
      <c r="GT57">
        <v>0</v>
      </c>
      <c r="GU57" t="s">
        <v>3</v>
      </c>
      <c r="GV57">
        <f t="shared" si="88"/>
        <v>0</v>
      </c>
      <c r="GW57">
        <v>1</v>
      </c>
      <c r="GX57">
        <f t="shared" si="89"/>
        <v>0</v>
      </c>
      <c r="HA57">
        <v>0</v>
      </c>
      <c r="HB57">
        <v>0</v>
      </c>
      <c r="IK57">
        <v>0</v>
      </c>
    </row>
    <row r="58" spans="1:245" x14ac:dyDescent="0.2">
      <c r="A58">
        <v>17</v>
      </c>
      <c r="B58">
        <v>1</v>
      </c>
      <c r="C58">
        <f>ROW(SmtRes!A103)</f>
        <v>103</v>
      </c>
      <c r="D58">
        <f>ROW(EtalonRes!A100)</f>
        <v>100</v>
      </c>
      <c r="E58" t="s">
        <v>162</v>
      </c>
      <c r="F58" t="s">
        <v>163</v>
      </c>
      <c r="G58" t="s">
        <v>164</v>
      </c>
      <c r="H58" t="s">
        <v>14</v>
      </c>
      <c r="I58">
        <v>2.9258000000000002</v>
      </c>
      <c r="J58">
        <v>0</v>
      </c>
      <c r="O58">
        <f t="shared" si="57"/>
        <v>13952.08</v>
      </c>
      <c r="P58">
        <f t="shared" si="58"/>
        <v>8696.52</v>
      </c>
      <c r="Q58">
        <f t="shared" si="59"/>
        <v>123.91</v>
      </c>
      <c r="R58">
        <f t="shared" si="60"/>
        <v>35.93</v>
      </c>
      <c r="S58">
        <f t="shared" si="61"/>
        <v>5131.6499999999996</v>
      </c>
      <c r="T58">
        <f t="shared" si="62"/>
        <v>0</v>
      </c>
      <c r="U58">
        <f t="shared" si="63"/>
        <v>99.155362000000011</v>
      </c>
      <c r="V58">
        <f t="shared" si="64"/>
        <v>0.46812800000000004</v>
      </c>
      <c r="W58">
        <f t="shared" si="65"/>
        <v>0</v>
      </c>
      <c r="X58">
        <f t="shared" si="66"/>
        <v>4134.0600000000004</v>
      </c>
      <c r="Y58">
        <f t="shared" si="67"/>
        <v>2583.79</v>
      </c>
      <c r="AA58">
        <v>39076825</v>
      </c>
      <c r="AB58">
        <f t="shared" si="68"/>
        <v>796.1</v>
      </c>
      <c r="AC58">
        <f t="shared" si="47"/>
        <v>496.22</v>
      </c>
      <c r="AD58">
        <f t="shared" si="52"/>
        <v>7.07</v>
      </c>
      <c r="AE58">
        <f t="shared" si="53"/>
        <v>2.0499999999999998</v>
      </c>
      <c r="AF58">
        <f t="shared" si="54"/>
        <v>292.81</v>
      </c>
      <c r="AG58">
        <f t="shared" si="69"/>
        <v>0</v>
      </c>
      <c r="AH58">
        <f t="shared" si="55"/>
        <v>33.89</v>
      </c>
      <c r="AI58">
        <f t="shared" si="56"/>
        <v>0.16</v>
      </c>
      <c r="AJ58">
        <f t="shared" si="70"/>
        <v>0</v>
      </c>
      <c r="AK58">
        <v>796.1</v>
      </c>
      <c r="AL58">
        <v>496.22</v>
      </c>
      <c r="AM58">
        <v>7.07</v>
      </c>
      <c r="AN58">
        <v>2.0499999999999998</v>
      </c>
      <c r="AO58">
        <v>292.81</v>
      </c>
      <c r="AP58">
        <v>0</v>
      </c>
      <c r="AQ58">
        <v>33.89</v>
      </c>
      <c r="AR58">
        <v>0.16</v>
      </c>
      <c r="AS58">
        <v>0</v>
      </c>
      <c r="AT58">
        <v>80</v>
      </c>
      <c r="AU58">
        <v>50</v>
      </c>
      <c r="AV58">
        <v>1</v>
      </c>
      <c r="AW58">
        <v>1</v>
      </c>
      <c r="AZ58">
        <v>5.99</v>
      </c>
      <c r="BA58">
        <v>5.99</v>
      </c>
      <c r="BB58">
        <v>5.99</v>
      </c>
      <c r="BC58">
        <v>5.99</v>
      </c>
      <c r="BD58" t="s">
        <v>3</v>
      </c>
      <c r="BE58" t="s">
        <v>3</v>
      </c>
      <c r="BF58" t="s">
        <v>3</v>
      </c>
      <c r="BG58" t="s">
        <v>3</v>
      </c>
      <c r="BH58">
        <v>0</v>
      </c>
      <c r="BI58">
        <v>1</v>
      </c>
      <c r="BJ58" t="s">
        <v>165</v>
      </c>
      <c r="BM58">
        <v>62001</v>
      </c>
      <c r="BN58">
        <v>0</v>
      </c>
      <c r="BO58" t="s">
        <v>3</v>
      </c>
      <c r="BP58">
        <v>0</v>
      </c>
      <c r="BQ58">
        <v>6</v>
      </c>
      <c r="BR58">
        <v>0</v>
      </c>
      <c r="BS58">
        <v>5.99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80</v>
      </c>
      <c r="CA58">
        <v>50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71"/>
        <v>13952.08</v>
      </c>
      <c r="CQ58">
        <f t="shared" si="72"/>
        <v>2972.3578000000002</v>
      </c>
      <c r="CR58">
        <f t="shared" si="73"/>
        <v>42.349300000000007</v>
      </c>
      <c r="CS58">
        <f t="shared" si="74"/>
        <v>12.279499999999999</v>
      </c>
      <c r="CT58">
        <f t="shared" si="75"/>
        <v>1753.9319</v>
      </c>
      <c r="CU58">
        <f t="shared" si="76"/>
        <v>0</v>
      </c>
      <c r="CV58">
        <f t="shared" si="77"/>
        <v>33.89</v>
      </c>
      <c r="CW58">
        <f t="shared" si="78"/>
        <v>0.16</v>
      </c>
      <c r="CX58">
        <f t="shared" si="79"/>
        <v>0</v>
      </c>
      <c r="CY58">
        <f t="shared" si="80"/>
        <v>4134.0640000000003</v>
      </c>
      <c r="CZ58">
        <f t="shared" si="81"/>
        <v>2583.79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1005</v>
      </c>
      <c r="DV58" t="s">
        <v>14</v>
      </c>
      <c r="DW58" t="s">
        <v>14</v>
      </c>
      <c r="DX58">
        <v>100</v>
      </c>
      <c r="EE58">
        <v>39174587</v>
      </c>
      <c r="EF58">
        <v>6</v>
      </c>
      <c r="EG58" t="s">
        <v>50</v>
      </c>
      <c r="EH58">
        <v>0</v>
      </c>
      <c r="EI58" t="s">
        <v>3</v>
      </c>
      <c r="EJ58">
        <v>1</v>
      </c>
      <c r="EK58">
        <v>62001</v>
      </c>
      <c r="EL58" t="s">
        <v>147</v>
      </c>
      <c r="EM58" t="s">
        <v>148</v>
      </c>
      <c r="EO58" t="s">
        <v>3</v>
      </c>
      <c r="EQ58">
        <v>0</v>
      </c>
      <c r="ER58">
        <v>796.1</v>
      </c>
      <c r="ES58">
        <v>496.22</v>
      </c>
      <c r="ET58">
        <v>7.07</v>
      </c>
      <c r="EU58">
        <v>2.0499999999999998</v>
      </c>
      <c r="EV58">
        <v>292.81</v>
      </c>
      <c r="EW58">
        <v>33.89</v>
      </c>
      <c r="EX58">
        <v>0.16</v>
      </c>
      <c r="EY58">
        <v>0</v>
      </c>
      <c r="FQ58">
        <v>0</v>
      </c>
      <c r="FR58">
        <f t="shared" si="82"/>
        <v>0</v>
      </c>
      <c r="FS58">
        <v>0</v>
      </c>
      <c r="FX58">
        <v>80</v>
      </c>
      <c r="FY58">
        <v>50</v>
      </c>
      <c r="GA58" t="s">
        <v>3</v>
      </c>
      <c r="GD58">
        <v>0</v>
      </c>
      <c r="GF58">
        <v>824855419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83"/>
        <v>0</v>
      </c>
      <c r="GM58">
        <f t="shared" si="84"/>
        <v>20669.93</v>
      </c>
      <c r="GN58">
        <f t="shared" si="85"/>
        <v>20669.93</v>
      </c>
      <c r="GO58">
        <f t="shared" si="86"/>
        <v>0</v>
      </c>
      <c r="GP58">
        <f t="shared" si="87"/>
        <v>0</v>
      </c>
      <c r="GR58">
        <v>0</v>
      </c>
      <c r="GS58">
        <v>3</v>
      </c>
      <c r="GT58">
        <v>0</v>
      </c>
      <c r="GU58" t="s">
        <v>3</v>
      </c>
      <c r="GV58">
        <f t="shared" si="88"/>
        <v>0</v>
      </c>
      <c r="GW58">
        <v>1</v>
      </c>
      <c r="GX58">
        <f t="shared" si="89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102</v>
      </c>
      <c r="E59" t="s">
        <v>166</v>
      </c>
      <c r="F59" t="s">
        <v>150</v>
      </c>
      <c r="G59" t="s">
        <v>151</v>
      </c>
      <c r="H59" t="s">
        <v>92</v>
      </c>
      <c r="I59">
        <f>I58*J59</f>
        <v>0.207732</v>
      </c>
      <c r="J59">
        <v>7.100006835737234E-2</v>
      </c>
      <c r="O59">
        <f t="shared" si="57"/>
        <v>27977.99</v>
      </c>
      <c r="P59">
        <f t="shared" si="58"/>
        <v>27977.99</v>
      </c>
      <c r="Q59">
        <f t="shared" si="59"/>
        <v>0</v>
      </c>
      <c r="R59">
        <f t="shared" si="60"/>
        <v>0</v>
      </c>
      <c r="S59">
        <f t="shared" si="61"/>
        <v>0</v>
      </c>
      <c r="T59">
        <f t="shared" si="62"/>
        <v>0</v>
      </c>
      <c r="U59">
        <f t="shared" si="63"/>
        <v>0</v>
      </c>
      <c r="V59">
        <f t="shared" si="64"/>
        <v>0</v>
      </c>
      <c r="W59">
        <f t="shared" si="65"/>
        <v>0</v>
      </c>
      <c r="X59">
        <f t="shared" si="66"/>
        <v>0</v>
      </c>
      <c r="Y59">
        <f t="shared" si="67"/>
        <v>0</v>
      </c>
      <c r="AA59">
        <v>39076825</v>
      </c>
      <c r="AB59">
        <f t="shared" si="68"/>
        <v>22484.66</v>
      </c>
      <c r="AC59">
        <f t="shared" si="47"/>
        <v>22484.66</v>
      </c>
      <c r="AD59">
        <f t="shared" si="52"/>
        <v>0</v>
      </c>
      <c r="AE59">
        <f t="shared" si="53"/>
        <v>0</v>
      </c>
      <c r="AF59">
        <f t="shared" si="54"/>
        <v>0</v>
      </c>
      <c r="AG59">
        <f t="shared" si="69"/>
        <v>0</v>
      </c>
      <c r="AH59">
        <f t="shared" si="55"/>
        <v>0</v>
      </c>
      <c r="AI59">
        <f t="shared" si="56"/>
        <v>0</v>
      </c>
      <c r="AJ59">
        <f t="shared" si="70"/>
        <v>0</v>
      </c>
      <c r="AK59">
        <v>22484.66</v>
      </c>
      <c r="AL59">
        <v>22484.66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80</v>
      </c>
      <c r="AU59">
        <v>50</v>
      </c>
      <c r="AV59">
        <v>1</v>
      </c>
      <c r="AW59">
        <v>1</v>
      </c>
      <c r="AZ59">
        <v>5.99</v>
      </c>
      <c r="BA59">
        <v>1</v>
      </c>
      <c r="BB59">
        <v>1</v>
      </c>
      <c r="BC59">
        <v>5.99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152</v>
      </c>
      <c r="BM59">
        <v>62001</v>
      </c>
      <c r="BN59">
        <v>0</v>
      </c>
      <c r="BO59" t="s">
        <v>3</v>
      </c>
      <c r="BP59">
        <v>0</v>
      </c>
      <c r="BQ59">
        <v>6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80</v>
      </c>
      <c r="CA59">
        <v>50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71"/>
        <v>27977.99</v>
      </c>
      <c r="CQ59">
        <f t="shared" si="72"/>
        <v>134683.1134</v>
      </c>
      <c r="CR59">
        <f t="shared" si="73"/>
        <v>0</v>
      </c>
      <c r="CS59">
        <f t="shared" si="74"/>
        <v>0</v>
      </c>
      <c r="CT59">
        <f t="shared" si="75"/>
        <v>0</v>
      </c>
      <c r="CU59">
        <f t="shared" si="76"/>
        <v>0</v>
      </c>
      <c r="CV59">
        <f t="shared" si="77"/>
        <v>0</v>
      </c>
      <c r="CW59">
        <f t="shared" si="78"/>
        <v>0</v>
      </c>
      <c r="CX59">
        <f t="shared" si="79"/>
        <v>0</v>
      </c>
      <c r="CY59">
        <f t="shared" si="80"/>
        <v>0</v>
      </c>
      <c r="CZ59">
        <f t="shared" si="81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92</v>
      </c>
      <c r="DW59" t="s">
        <v>92</v>
      </c>
      <c r="DX59">
        <v>1000</v>
      </c>
      <c r="EE59">
        <v>39174587</v>
      </c>
      <c r="EF59">
        <v>6</v>
      </c>
      <c r="EG59" t="s">
        <v>50</v>
      </c>
      <c r="EH59">
        <v>0</v>
      </c>
      <c r="EI59" t="s">
        <v>3</v>
      </c>
      <c r="EJ59">
        <v>1</v>
      </c>
      <c r="EK59">
        <v>62001</v>
      </c>
      <c r="EL59" t="s">
        <v>147</v>
      </c>
      <c r="EM59" t="s">
        <v>148</v>
      </c>
      <c r="EO59" t="s">
        <v>3</v>
      </c>
      <c r="EQ59">
        <v>0</v>
      </c>
      <c r="ER59">
        <v>22484.66</v>
      </c>
      <c r="ES59">
        <v>22484.66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2"/>
        <v>0</v>
      </c>
      <c r="FS59">
        <v>0</v>
      </c>
      <c r="FX59">
        <v>80</v>
      </c>
      <c r="FY59">
        <v>50</v>
      </c>
      <c r="GA59" t="s">
        <v>3</v>
      </c>
      <c r="GD59">
        <v>0</v>
      </c>
      <c r="GF59">
        <v>960802034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83"/>
        <v>0</v>
      </c>
      <c r="GM59">
        <f t="shared" si="84"/>
        <v>27977.99</v>
      </c>
      <c r="GN59">
        <f t="shared" si="85"/>
        <v>27977.99</v>
      </c>
      <c r="GO59">
        <f t="shared" si="86"/>
        <v>0</v>
      </c>
      <c r="GP59">
        <f t="shared" si="87"/>
        <v>0</v>
      </c>
      <c r="GR59">
        <v>0</v>
      </c>
      <c r="GS59">
        <v>3</v>
      </c>
      <c r="GT59">
        <v>0</v>
      </c>
      <c r="GU59" t="s">
        <v>3</v>
      </c>
      <c r="GV59">
        <f t="shared" si="88"/>
        <v>0</v>
      </c>
      <c r="GW59">
        <v>1</v>
      </c>
      <c r="GX59">
        <f t="shared" si="89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101</v>
      </c>
      <c r="E60" t="s">
        <v>167</v>
      </c>
      <c r="F60" t="s">
        <v>154</v>
      </c>
      <c r="G60" t="s">
        <v>155</v>
      </c>
      <c r="H60" t="s">
        <v>92</v>
      </c>
      <c r="I60">
        <f>I58*J60</f>
        <v>0.207732</v>
      </c>
      <c r="J60">
        <v>7.100006835737234E-2</v>
      </c>
      <c r="O60">
        <f t="shared" si="57"/>
        <v>0</v>
      </c>
      <c r="P60">
        <f t="shared" si="58"/>
        <v>0</v>
      </c>
      <c r="Q60">
        <f t="shared" si="59"/>
        <v>0</v>
      </c>
      <c r="R60">
        <f t="shared" si="60"/>
        <v>0</v>
      </c>
      <c r="S60">
        <f t="shared" si="61"/>
        <v>0</v>
      </c>
      <c r="T60">
        <f t="shared" si="62"/>
        <v>0</v>
      </c>
      <c r="U60">
        <f t="shared" si="63"/>
        <v>0</v>
      </c>
      <c r="V60">
        <f t="shared" si="64"/>
        <v>0</v>
      </c>
      <c r="W60">
        <f t="shared" si="65"/>
        <v>0</v>
      </c>
      <c r="X60">
        <f t="shared" si="66"/>
        <v>0</v>
      </c>
      <c r="Y60">
        <f t="shared" si="67"/>
        <v>0</v>
      </c>
      <c r="AA60">
        <v>39076825</v>
      </c>
      <c r="AB60">
        <f t="shared" si="68"/>
        <v>0</v>
      </c>
      <c r="AC60">
        <f t="shared" ref="AC60:AC94" si="90">ROUND((ES60),2)</f>
        <v>0</v>
      </c>
      <c r="AD60">
        <f t="shared" si="52"/>
        <v>0</v>
      </c>
      <c r="AE60">
        <f t="shared" si="53"/>
        <v>0</v>
      </c>
      <c r="AF60">
        <f t="shared" si="54"/>
        <v>0</v>
      </c>
      <c r="AG60">
        <f t="shared" si="69"/>
        <v>0</v>
      </c>
      <c r="AH60">
        <f t="shared" si="55"/>
        <v>0</v>
      </c>
      <c r="AI60">
        <f t="shared" si="56"/>
        <v>0</v>
      </c>
      <c r="AJ60">
        <f t="shared" si="70"/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80</v>
      </c>
      <c r="AU60">
        <v>50</v>
      </c>
      <c r="AV60">
        <v>1</v>
      </c>
      <c r="AW60">
        <v>1</v>
      </c>
      <c r="AZ60">
        <v>5.99</v>
      </c>
      <c r="BA60">
        <v>1</v>
      </c>
      <c r="BB60">
        <v>1</v>
      </c>
      <c r="BC60">
        <v>5.99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1</v>
      </c>
      <c r="BJ60" t="s">
        <v>3</v>
      </c>
      <c r="BM60">
        <v>62001</v>
      </c>
      <c r="BN60">
        <v>0</v>
      </c>
      <c r="BO60" t="s">
        <v>3</v>
      </c>
      <c r="BP60">
        <v>0</v>
      </c>
      <c r="BQ60">
        <v>6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80</v>
      </c>
      <c r="CA60">
        <v>50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si="71"/>
        <v>0</v>
      </c>
      <c r="CQ60">
        <f t="shared" si="72"/>
        <v>0</v>
      </c>
      <c r="CR60">
        <f t="shared" si="73"/>
        <v>0</v>
      </c>
      <c r="CS60">
        <f t="shared" si="74"/>
        <v>0</v>
      </c>
      <c r="CT60">
        <f t="shared" si="75"/>
        <v>0</v>
      </c>
      <c r="CU60">
        <f t="shared" si="76"/>
        <v>0</v>
      </c>
      <c r="CV60">
        <f t="shared" si="77"/>
        <v>0</v>
      </c>
      <c r="CW60">
        <f t="shared" si="78"/>
        <v>0</v>
      </c>
      <c r="CX60">
        <f t="shared" si="79"/>
        <v>0</v>
      </c>
      <c r="CY60">
        <f t="shared" si="80"/>
        <v>0</v>
      </c>
      <c r="CZ60">
        <f t="shared" si="81"/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1009</v>
      </c>
      <c r="DV60" t="s">
        <v>92</v>
      </c>
      <c r="DW60" t="s">
        <v>92</v>
      </c>
      <c r="DX60">
        <v>1000</v>
      </c>
      <c r="EE60">
        <v>39174587</v>
      </c>
      <c r="EF60">
        <v>6</v>
      </c>
      <c r="EG60" t="s">
        <v>50</v>
      </c>
      <c r="EH60">
        <v>0</v>
      </c>
      <c r="EI60" t="s">
        <v>3</v>
      </c>
      <c r="EJ60">
        <v>1</v>
      </c>
      <c r="EK60">
        <v>62001</v>
      </c>
      <c r="EL60" t="s">
        <v>147</v>
      </c>
      <c r="EM60" t="s">
        <v>148</v>
      </c>
      <c r="EO60" t="s">
        <v>3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si="82"/>
        <v>0</v>
      </c>
      <c r="FS60">
        <v>0</v>
      </c>
      <c r="FX60">
        <v>80</v>
      </c>
      <c r="FY60">
        <v>50</v>
      </c>
      <c r="GA60" t="s">
        <v>77</v>
      </c>
      <c r="GD60">
        <v>0</v>
      </c>
      <c r="GF60">
        <v>1891904026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si="83"/>
        <v>0</v>
      </c>
      <c r="GM60">
        <f t="shared" si="84"/>
        <v>0</v>
      </c>
      <c r="GN60">
        <f t="shared" si="85"/>
        <v>0</v>
      </c>
      <c r="GO60">
        <f t="shared" si="86"/>
        <v>0</v>
      </c>
      <c r="GP60">
        <f t="shared" si="87"/>
        <v>0</v>
      </c>
      <c r="GR60">
        <v>0</v>
      </c>
      <c r="GS60">
        <v>4</v>
      </c>
      <c r="GT60">
        <v>0</v>
      </c>
      <c r="GU60" t="s">
        <v>3</v>
      </c>
      <c r="GV60">
        <f t="shared" si="88"/>
        <v>0</v>
      </c>
      <c r="GW60">
        <v>1</v>
      </c>
      <c r="GX60">
        <f t="shared" si="89"/>
        <v>0</v>
      </c>
      <c r="HA60">
        <v>0</v>
      </c>
      <c r="HB60">
        <v>0</v>
      </c>
      <c r="IK60">
        <v>0</v>
      </c>
    </row>
    <row r="61" spans="1:245" x14ac:dyDescent="0.2">
      <c r="A61">
        <v>17</v>
      </c>
      <c r="B61">
        <v>1</v>
      </c>
      <c r="C61">
        <f>ROW(SmtRes!A114)</f>
        <v>114</v>
      </c>
      <c r="D61">
        <f>ROW(EtalonRes!A110)</f>
        <v>110</v>
      </c>
      <c r="E61" t="s">
        <v>168</v>
      </c>
      <c r="F61" t="s">
        <v>169</v>
      </c>
      <c r="G61" t="s">
        <v>170</v>
      </c>
      <c r="H61" t="s">
        <v>14</v>
      </c>
      <c r="I61">
        <v>2.0859999999999999</v>
      </c>
      <c r="J61">
        <v>0</v>
      </c>
      <c r="O61">
        <f t="shared" si="57"/>
        <v>20487.28</v>
      </c>
      <c r="P61">
        <f t="shared" si="58"/>
        <v>5209.22</v>
      </c>
      <c r="Q61">
        <f t="shared" si="59"/>
        <v>88.34</v>
      </c>
      <c r="R61">
        <f t="shared" si="60"/>
        <v>25.62</v>
      </c>
      <c r="S61">
        <f t="shared" si="61"/>
        <v>15189.72</v>
      </c>
      <c r="T61">
        <f t="shared" si="62"/>
        <v>0</v>
      </c>
      <c r="U61">
        <f t="shared" si="63"/>
        <v>293.50019999999995</v>
      </c>
      <c r="V61">
        <f t="shared" si="64"/>
        <v>0.33376</v>
      </c>
      <c r="W61">
        <f t="shared" si="65"/>
        <v>0</v>
      </c>
      <c r="X61">
        <f t="shared" si="66"/>
        <v>12172.27</v>
      </c>
      <c r="Y61">
        <f t="shared" si="67"/>
        <v>7607.67</v>
      </c>
      <c r="AA61">
        <v>39076825</v>
      </c>
      <c r="AB61">
        <f t="shared" si="68"/>
        <v>1639.62</v>
      </c>
      <c r="AC61">
        <f t="shared" si="90"/>
        <v>416.9</v>
      </c>
      <c r="AD61">
        <f t="shared" si="52"/>
        <v>7.07</v>
      </c>
      <c r="AE61">
        <f t="shared" si="53"/>
        <v>2.0499999999999998</v>
      </c>
      <c r="AF61">
        <f t="shared" si="54"/>
        <v>1215.6500000000001</v>
      </c>
      <c r="AG61">
        <f t="shared" si="69"/>
        <v>0</v>
      </c>
      <c r="AH61">
        <f t="shared" si="55"/>
        <v>140.69999999999999</v>
      </c>
      <c r="AI61">
        <f t="shared" si="56"/>
        <v>0.16</v>
      </c>
      <c r="AJ61">
        <f t="shared" si="70"/>
        <v>0</v>
      </c>
      <c r="AK61">
        <v>1639.62</v>
      </c>
      <c r="AL61">
        <v>416.9</v>
      </c>
      <c r="AM61">
        <v>7.07</v>
      </c>
      <c r="AN61">
        <v>2.0499999999999998</v>
      </c>
      <c r="AO61">
        <v>1215.6500000000001</v>
      </c>
      <c r="AP61">
        <v>0</v>
      </c>
      <c r="AQ61">
        <v>140.69999999999999</v>
      </c>
      <c r="AR61">
        <v>0.16</v>
      </c>
      <c r="AS61">
        <v>0</v>
      </c>
      <c r="AT61">
        <v>80</v>
      </c>
      <c r="AU61">
        <v>50</v>
      </c>
      <c r="AV61">
        <v>1</v>
      </c>
      <c r="AW61">
        <v>1</v>
      </c>
      <c r="AZ61">
        <v>5.99</v>
      </c>
      <c r="BA61">
        <v>5.99</v>
      </c>
      <c r="BB61">
        <v>5.99</v>
      </c>
      <c r="BC61">
        <v>5.99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1</v>
      </c>
      <c r="BJ61" t="s">
        <v>171</v>
      </c>
      <c r="BM61">
        <v>62001</v>
      </c>
      <c r="BN61">
        <v>0</v>
      </c>
      <c r="BO61" t="s">
        <v>3</v>
      </c>
      <c r="BP61">
        <v>0</v>
      </c>
      <c r="BQ61">
        <v>6</v>
      </c>
      <c r="BR61">
        <v>0</v>
      </c>
      <c r="BS61">
        <v>5.99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80</v>
      </c>
      <c r="CA61">
        <v>50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71"/>
        <v>20487.28</v>
      </c>
      <c r="CQ61">
        <f t="shared" si="72"/>
        <v>2497.2309999999998</v>
      </c>
      <c r="CR61">
        <f t="shared" si="73"/>
        <v>42.349300000000007</v>
      </c>
      <c r="CS61">
        <f t="shared" si="74"/>
        <v>12.279499999999999</v>
      </c>
      <c r="CT61">
        <f t="shared" si="75"/>
        <v>7281.7435000000005</v>
      </c>
      <c r="CU61">
        <f t="shared" si="76"/>
        <v>0</v>
      </c>
      <c r="CV61">
        <f t="shared" si="77"/>
        <v>140.69999999999999</v>
      </c>
      <c r="CW61">
        <f t="shared" si="78"/>
        <v>0.16</v>
      </c>
      <c r="CX61">
        <f t="shared" si="79"/>
        <v>0</v>
      </c>
      <c r="CY61">
        <f t="shared" si="80"/>
        <v>12172.271999999999</v>
      </c>
      <c r="CZ61">
        <f t="shared" si="81"/>
        <v>7607.67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14</v>
      </c>
      <c r="DW61" t="s">
        <v>14</v>
      </c>
      <c r="DX61">
        <v>100</v>
      </c>
      <c r="EE61">
        <v>39174587</v>
      </c>
      <c r="EF61">
        <v>6</v>
      </c>
      <c r="EG61" t="s">
        <v>50</v>
      </c>
      <c r="EH61">
        <v>0</v>
      </c>
      <c r="EI61" t="s">
        <v>3</v>
      </c>
      <c r="EJ61">
        <v>1</v>
      </c>
      <c r="EK61">
        <v>62001</v>
      </c>
      <c r="EL61" t="s">
        <v>147</v>
      </c>
      <c r="EM61" t="s">
        <v>148</v>
      </c>
      <c r="EO61" t="s">
        <v>3</v>
      </c>
      <c r="EQ61">
        <v>0</v>
      </c>
      <c r="ER61">
        <v>1639.62</v>
      </c>
      <c r="ES61">
        <v>416.9</v>
      </c>
      <c r="ET61">
        <v>7.07</v>
      </c>
      <c r="EU61">
        <v>2.0499999999999998</v>
      </c>
      <c r="EV61">
        <v>1215.6500000000001</v>
      </c>
      <c r="EW61">
        <v>140.69999999999999</v>
      </c>
      <c r="EX61">
        <v>0.16</v>
      </c>
      <c r="EY61">
        <v>0</v>
      </c>
      <c r="FQ61">
        <v>0</v>
      </c>
      <c r="FR61">
        <f t="shared" si="82"/>
        <v>0</v>
      </c>
      <c r="FS61">
        <v>0</v>
      </c>
      <c r="FX61">
        <v>80</v>
      </c>
      <c r="FY61">
        <v>50</v>
      </c>
      <c r="GA61" t="s">
        <v>3</v>
      </c>
      <c r="GD61">
        <v>0</v>
      </c>
      <c r="GF61">
        <v>-764977654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83"/>
        <v>0</v>
      </c>
      <c r="GM61">
        <f t="shared" si="84"/>
        <v>40267.22</v>
      </c>
      <c r="GN61">
        <f t="shared" si="85"/>
        <v>40267.22</v>
      </c>
      <c r="GO61">
        <f t="shared" si="86"/>
        <v>0</v>
      </c>
      <c r="GP61">
        <f t="shared" si="87"/>
        <v>0</v>
      </c>
      <c r="GR61">
        <v>0</v>
      </c>
      <c r="GS61">
        <v>3</v>
      </c>
      <c r="GT61">
        <v>0</v>
      </c>
      <c r="GU61" t="s">
        <v>3</v>
      </c>
      <c r="GV61">
        <f t="shared" si="88"/>
        <v>0</v>
      </c>
      <c r="GW61">
        <v>1</v>
      </c>
      <c r="GX61">
        <f t="shared" si="89"/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112</v>
      </c>
      <c r="E62" t="s">
        <v>172</v>
      </c>
      <c r="F62" t="s">
        <v>173</v>
      </c>
      <c r="G62" t="s">
        <v>174</v>
      </c>
      <c r="H62" t="s">
        <v>92</v>
      </c>
      <c r="I62">
        <f>I61*J62</f>
        <v>4.8187000000000001E-2</v>
      </c>
      <c r="J62">
        <v>2.3100191754554172E-2</v>
      </c>
      <c r="O62">
        <f t="shared" si="57"/>
        <v>6503.93</v>
      </c>
      <c r="P62">
        <f t="shared" si="58"/>
        <v>6503.93</v>
      </c>
      <c r="Q62">
        <f t="shared" si="59"/>
        <v>0</v>
      </c>
      <c r="R62">
        <f t="shared" si="60"/>
        <v>0</v>
      </c>
      <c r="S62">
        <f t="shared" si="61"/>
        <v>0</v>
      </c>
      <c r="T62">
        <f t="shared" si="62"/>
        <v>0</v>
      </c>
      <c r="U62">
        <f t="shared" si="63"/>
        <v>0</v>
      </c>
      <c r="V62">
        <f t="shared" si="64"/>
        <v>0</v>
      </c>
      <c r="W62">
        <f t="shared" si="65"/>
        <v>0</v>
      </c>
      <c r="X62">
        <f t="shared" si="66"/>
        <v>0</v>
      </c>
      <c r="Y62">
        <f t="shared" si="67"/>
        <v>0</v>
      </c>
      <c r="AA62">
        <v>39076825</v>
      </c>
      <c r="AB62">
        <f t="shared" si="68"/>
        <v>22533</v>
      </c>
      <c r="AC62">
        <f t="shared" si="90"/>
        <v>22533</v>
      </c>
      <c r="AD62">
        <f t="shared" si="52"/>
        <v>0</v>
      </c>
      <c r="AE62">
        <f t="shared" si="53"/>
        <v>0</v>
      </c>
      <c r="AF62">
        <f t="shared" si="54"/>
        <v>0</v>
      </c>
      <c r="AG62">
        <f t="shared" si="69"/>
        <v>0</v>
      </c>
      <c r="AH62">
        <f t="shared" si="55"/>
        <v>0</v>
      </c>
      <c r="AI62">
        <f t="shared" si="56"/>
        <v>0</v>
      </c>
      <c r="AJ62">
        <f t="shared" si="70"/>
        <v>0</v>
      </c>
      <c r="AK62">
        <v>22533</v>
      </c>
      <c r="AL62">
        <v>22533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80</v>
      </c>
      <c r="AU62">
        <v>50</v>
      </c>
      <c r="AV62">
        <v>1</v>
      </c>
      <c r="AW62">
        <v>1</v>
      </c>
      <c r="AZ62">
        <v>5.99</v>
      </c>
      <c r="BA62">
        <v>1</v>
      </c>
      <c r="BB62">
        <v>1</v>
      </c>
      <c r="BC62">
        <v>5.99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1</v>
      </c>
      <c r="BJ62" t="s">
        <v>175</v>
      </c>
      <c r="BM62">
        <v>62001</v>
      </c>
      <c r="BN62">
        <v>0</v>
      </c>
      <c r="BO62" t="s">
        <v>3</v>
      </c>
      <c r="BP62">
        <v>0</v>
      </c>
      <c r="BQ62">
        <v>6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80</v>
      </c>
      <c r="CA62">
        <v>50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71"/>
        <v>6503.93</v>
      </c>
      <c r="CQ62">
        <f t="shared" si="72"/>
        <v>134972.67000000001</v>
      </c>
      <c r="CR62">
        <f t="shared" si="73"/>
        <v>0</v>
      </c>
      <c r="CS62">
        <f t="shared" si="74"/>
        <v>0</v>
      </c>
      <c r="CT62">
        <f t="shared" si="75"/>
        <v>0</v>
      </c>
      <c r="CU62">
        <f t="shared" si="76"/>
        <v>0</v>
      </c>
      <c r="CV62">
        <f t="shared" si="77"/>
        <v>0</v>
      </c>
      <c r="CW62">
        <f t="shared" si="78"/>
        <v>0</v>
      </c>
      <c r="CX62">
        <f t="shared" si="79"/>
        <v>0</v>
      </c>
      <c r="CY62">
        <f t="shared" si="80"/>
        <v>0</v>
      </c>
      <c r="CZ62">
        <f t="shared" si="81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1009</v>
      </c>
      <c r="DV62" t="s">
        <v>92</v>
      </c>
      <c r="DW62" t="s">
        <v>92</v>
      </c>
      <c r="DX62">
        <v>1000</v>
      </c>
      <c r="EE62">
        <v>39174587</v>
      </c>
      <c r="EF62">
        <v>6</v>
      </c>
      <c r="EG62" t="s">
        <v>50</v>
      </c>
      <c r="EH62">
        <v>0</v>
      </c>
      <c r="EI62" t="s">
        <v>3</v>
      </c>
      <c r="EJ62">
        <v>1</v>
      </c>
      <c r="EK62">
        <v>62001</v>
      </c>
      <c r="EL62" t="s">
        <v>147</v>
      </c>
      <c r="EM62" t="s">
        <v>148</v>
      </c>
      <c r="EO62" t="s">
        <v>3</v>
      </c>
      <c r="EQ62">
        <v>0</v>
      </c>
      <c r="ER62">
        <v>22533</v>
      </c>
      <c r="ES62">
        <v>22533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82"/>
        <v>0</v>
      </c>
      <c r="FS62">
        <v>0</v>
      </c>
      <c r="FX62">
        <v>80</v>
      </c>
      <c r="FY62">
        <v>50</v>
      </c>
      <c r="GA62" t="s">
        <v>3</v>
      </c>
      <c r="GD62">
        <v>0</v>
      </c>
      <c r="GF62">
        <v>400327460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83"/>
        <v>0</v>
      </c>
      <c r="GM62">
        <f t="shared" si="84"/>
        <v>6503.93</v>
      </c>
      <c r="GN62">
        <f t="shared" si="85"/>
        <v>6503.93</v>
      </c>
      <c r="GO62">
        <f t="shared" si="86"/>
        <v>0</v>
      </c>
      <c r="GP62">
        <f t="shared" si="87"/>
        <v>0</v>
      </c>
      <c r="GR62">
        <v>0</v>
      </c>
      <c r="GS62">
        <v>3</v>
      </c>
      <c r="GT62">
        <v>0</v>
      </c>
      <c r="GU62" t="s">
        <v>3</v>
      </c>
      <c r="GV62">
        <f t="shared" si="88"/>
        <v>0</v>
      </c>
      <c r="GW62">
        <v>1</v>
      </c>
      <c r="GX62">
        <f t="shared" si="89"/>
        <v>0</v>
      </c>
      <c r="HA62">
        <v>0</v>
      </c>
      <c r="HB62">
        <v>0</v>
      </c>
      <c r="IK62">
        <v>0</v>
      </c>
    </row>
    <row r="63" spans="1:245" x14ac:dyDescent="0.2">
      <c r="A63">
        <v>18</v>
      </c>
      <c r="B63">
        <v>1</v>
      </c>
      <c r="C63">
        <v>111</v>
      </c>
      <c r="E63" t="s">
        <v>176</v>
      </c>
      <c r="F63" t="s">
        <v>177</v>
      </c>
      <c r="G63" t="s">
        <v>178</v>
      </c>
      <c r="H63" t="s">
        <v>92</v>
      </c>
      <c r="I63">
        <f>I61*J63</f>
        <v>4.8187000000000001E-2</v>
      </c>
      <c r="J63">
        <v>2.3100191754554172E-2</v>
      </c>
      <c r="O63">
        <f t="shared" si="57"/>
        <v>0</v>
      </c>
      <c r="P63">
        <f t="shared" si="58"/>
        <v>0</v>
      </c>
      <c r="Q63">
        <f t="shared" si="59"/>
        <v>0</v>
      </c>
      <c r="R63">
        <f t="shared" si="60"/>
        <v>0</v>
      </c>
      <c r="S63">
        <f t="shared" si="61"/>
        <v>0</v>
      </c>
      <c r="T63">
        <f t="shared" si="62"/>
        <v>0</v>
      </c>
      <c r="U63">
        <f t="shared" si="63"/>
        <v>0</v>
      </c>
      <c r="V63">
        <f t="shared" si="64"/>
        <v>0</v>
      </c>
      <c r="W63">
        <f t="shared" si="65"/>
        <v>0</v>
      </c>
      <c r="X63">
        <f t="shared" si="66"/>
        <v>0</v>
      </c>
      <c r="Y63">
        <f t="shared" si="67"/>
        <v>0</v>
      </c>
      <c r="AA63">
        <v>39076825</v>
      </c>
      <c r="AB63">
        <f t="shared" si="68"/>
        <v>0</v>
      </c>
      <c r="AC63">
        <f t="shared" si="90"/>
        <v>0</v>
      </c>
      <c r="AD63">
        <f t="shared" si="52"/>
        <v>0</v>
      </c>
      <c r="AE63">
        <f t="shared" si="53"/>
        <v>0</v>
      </c>
      <c r="AF63">
        <f t="shared" si="54"/>
        <v>0</v>
      </c>
      <c r="AG63">
        <f t="shared" si="69"/>
        <v>0</v>
      </c>
      <c r="AH63">
        <f t="shared" si="55"/>
        <v>0</v>
      </c>
      <c r="AI63">
        <f t="shared" si="56"/>
        <v>0</v>
      </c>
      <c r="AJ63">
        <f t="shared" si="70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80</v>
      </c>
      <c r="AU63">
        <v>50</v>
      </c>
      <c r="AV63">
        <v>1</v>
      </c>
      <c r="AW63">
        <v>1</v>
      </c>
      <c r="AZ63">
        <v>5.99</v>
      </c>
      <c r="BA63">
        <v>1</v>
      </c>
      <c r="BB63">
        <v>1</v>
      </c>
      <c r="BC63">
        <v>5.99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1</v>
      </c>
      <c r="BJ63" t="s">
        <v>3</v>
      </c>
      <c r="BM63">
        <v>62001</v>
      </c>
      <c r="BN63">
        <v>0</v>
      </c>
      <c r="BO63" t="s">
        <v>3</v>
      </c>
      <c r="BP63">
        <v>0</v>
      </c>
      <c r="BQ63">
        <v>6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80</v>
      </c>
      <c r="CA63">
        <v>50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1"/>
        <v>0</v>
      </c>
      <c r="CQ63">
        <f t="shared" si="72"/>
        <v>0</v>
      </c>
      <c r="CR63">
        <f t="shared" si="73"/>
        <v>0</v>
      </c>
      <c r="CS63">
        <f t="shared" si="74"/>
        <v>0</v>
      </c>
      <c r="CT63">
        <f t="shared" si="75"/>
        <v>0</v>
      </c>
      <c r="CU63">
        <f t="shared" si="76"/>
        <v>0</v>
      </c>
      <c r="CV63">
        <f t="shared" si="77"/>
        <v>0</v>
      </c>
      <c r="CW63">
        <f t="shared" si="78"/>
        <v>0</v>
      </c>
      <c r="CX63">
        <f t="shared" si="79"/>
        <v>0</v>
      </c>
      <c r="CY63">
        <f t="shared" si="80"/>
        <v>0</v>
      </c>
      <c r="CZ63">
        <f t="shared" si="81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92</v>
      </c>
      <c r="DW63" t="s">
        <v>92</v>
      </c>
      <c r="DX63">
        <v>1000</v>
      </c>
      <c r="EE63">
        <v>39174587</v>
      </c>
      <c r="EF63">
        <v>6</v>
      </c>
      <c r="EG63" t="s">
        <v>50</v>
      </c>
      <c r="EH63">
        <v>0</v>
      </c>
      <c r="EI63" t="s">
        <v>3</v>
      </c>
      <c r="EJ63">
        <v>1</v>
      </c>
      <c r="EK63">
        <v>62001</v>
      </c>
      <c r="EL63" t="s">
        <v>147</v>
      </c>
      <c r="EM63" t="s">
        <v>148</v>
      </c>
      <c r="EO63" t="s">
        <v>3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2"/>
        <v>0</v>
      </c>
      <c r="FS63">
        <v>0</v>
      </c>
      <c r="FX63">
        <v>80</v>
      </c>
      <c r="FY63">
        <v>50</v>
      </c>
      <c r="GA63" t="s">
        <v>77</v>
      </c>
      <c r="GD63">
        <v>0</v>
      </c>
      <c r="GF63">
        <v>84301199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83"/>
        <v>0</v>
      </c>
      <c r="GM63">
        <f t="shared" si="84"/>
        <v>0</v>
      </c>
      <c r="GN63">
        <f t="shared" si="85"/>
        <v>0</v>
      </c>
      <c r="GO63">
        <f t="shared" si="86"/>
        <v>0</v>
      </c>
      <c r="GP63">
        <f t="shared" si="87"/>
        <v>0</v>
      </c>
      <c r="GR63">
        <v>0</v>
      </c>
      <c r="GS63">
        <v>4</v>
      </c>
      <c r="GT63">
        <v>0</v>
      </c>
      <c r="GU63" t="s">
        <v>3</v>
      </c>
      <c r="GV63">
        <f t="shared" si="88"/>
        <v>0</v>
      </c>
      <c r="GW63">
        <v>1</v>
      </c>
      <c r="GX63">
        <f t="shared" si="89"/>
        <v>0</v>
      </c>
      <c r="HA63">
        <v>0</v>
      </c>
      <c r="HB63">
        <v>0</v>
      </c>
      <c r="IK63">
        <v>0</v>
      </c>
    </row>
    <row r="64" spans="1:245" x14ac:dyDescent="0.2">
      <c r="A64">
        <v>17</v>
      </c>
      <c r="B64">
        <v>1</v>
      </c>
      <c r="C64">
        <f>ROW(SmtRes!A125)</f>
        <v>125</v>
      </c>
      <c r="D64">
        <f>ROW(EtalonRes!A120)</f>
        <v>120</v>
      </c>
      <c r="E64" t="s">
        <v>179</v>
      </c>
      <c r="F64" t="s">
        <v>180</v>
      </c>
      <c r="G64" t="s">
        <v>181</v>
      </c>
      <c r="H64" t="s">
        <v>14</v>
      </c>
      <c r="I64">
        <v>0.1552</v>
      </c>
      <c r="J64">
        <v>0</v>
      </c>
      <c r="O64">
        <f t="shared" si="57"/>
        <v>1191.83</v>
      </c>
      <c r="P64">
        <f t="shared" si="58"/>
        <v>416.1</v>
      </c>
      <c r="Q64">
        <f t="shared" si="59"/>
        <v>6.57</v>
      </c>
      <c r="R64">
        <f t="shared" si="60"/>
        <v>1.91</v>
      </c>
      <c r="S64">
        <f t="shared" si="61"/>
        <v>769.16</v>
      </c>
      <c r="T64">
        <f t="shared" si="62"/>
        <v>0</v>
      </c>
      <c r="U64">
        <f t="shared" si="63"/>
        <v>14.861952</v>
      </c>
      <c r="V64">
        <f t="shared" si="64"/>
        <v>2.4832E-2</v>
      </c>
      <c r="W64">
        <f t="shared" si="65"/>
        <v>0</v>
      </c>
      <c r="X64">
        <f t="shared" si="66"/>
        <v>616.86</v>
      </c>
      <c r="Y64">
        <f t="shared" si="67"/>
        <v>385.54</v>
      </c>
      <c r="AA64">
        <v>39076825</v>
      </c>
      <c r="AB64">
        <f t="shared" si="68"/>
        <v>1282.03</v>
      </c>
      <c r="AC64">
        <f t="shared" si="90"/>
        <v>447.59</v>
      </c>
      <c r="AD64">
        <f t="shared" si="52"/>
        <v>7.07</v>
      </c>
      <c r="AE64">
        <f t="shared" si="53"/>
        <v>2.0499999999999998</v>
      </c>
      <c r="AF64">
        <f t="shared" si="54"/>
        <v>827.37</v>
      </c>
      <c r="AG64">
        <f t="shared" si="69"/>
        <v>0</v>
      </c>
      <c r="AH64">
        <f t="shared" si="55"/>
        <v>95.76</v>
      </c>
      <c r="AI64">
        <f t="shared" si="56"/>
        <v>0.16</v>
      </c>
      <c r="AJ64">
        <f t="shared" si="70"/>
        <v>0</v>
      </c>
      <c r="AK64">
        <v>1282.03</v>
      </c>
      <c r="AL64">
        <v>447.59</v>
      </c>
      <c r="AM64">
        <v>7.07</v>
      </c>
      <c r="AN64">
        <v>2.0499999999999998</v>
      </c>
      <c r="AO64">
        <v>827.37</v>
      </c>
      <c r="AP64">
        <v>0</v>
      </c>
      <c r="AQ64">
        <v>95.76</v>
      </c>
      <c r="AR64">
        <v>0.16</v>
      </c>
      <c r="AS64">
        <v>0</v>
      </c>
      <c r="AT64">
        <v>80</v>
      </c>
      <c r="AU64">
        <v>50</v>
      </c>
      <c r="AV64">
        <v>1</v>
      </c>
      <c r="AW64">
        <v>1</v>
      </c>
      <c r="AZ64">
        <v>5.99</v>
      </c>
      <c r="BA64">
        <v>5.99</v>
      </c>
      <c r="BB64">
        <v>5.99</v>
      </c>
      <c r="BC64">
        <v>5.99</v>
      </c>
      <c r="BD64" t="s">
        <v>3</v>
      </c>
      <c r="BE64" t="s">
        <v>3</v>
      </c>
      <c r="BF64" t="s">
        <v>3</v>
      </c>
      <c r="BG64" t="s">
        <v>3</v>
      </c>
      <c r="BH64">
        <v>0</v>
      </c>
      <c r="BI64">
        <v>1</v>
      </c>
      <c r="BJ64" t="s">
        <v>182</v>
      </c>
      <c r="BM64">
        <v>62001</v>
      </c>
      <c r="BN64">
        <v>0</v>
      </c>
      <c r="BO64" t="s">
        <v>3</v>
      </c>
      <c r="BP64">
        <v>0</v>
      </c>
      <c r="BQ64">
        <v>6</v>
      </c>
      <c r="BR64">
        <v>0</v>
      </c>
      <c r="BS64">
        <v>5.99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80</v>
      </c>
      <c r="CA64">
        <v>50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71"/>
        <v>1191.83</v>
      </c>
      <c r="CQ64">
        <f t="shared" si="72"/>
        <v>2681.0641000000001</v>
      </c>
      <c r="CR64">
        <f t="shared" si="73"/>
        <v>42.349300000000007</v>
      </c>
      <c r="CS64">
        <f t="shared" si="74"/>
        <v>12.279499999999999</v>
      </c>
      <c r="CT64">
        <f t="shared" si="75"/>
        <v>4955.9463000000005</v>
      </c>
      <c r="CU64">
        <f t="shared" si="76"/>
        <v>0</v>
      </c>
      <c r="CV64">
        <f t="shared" si="77"/>
        <v>95.76</v>
      </c>
      <c r="CW64">
        <f t="shared" si="78"/>
        <v>0.16</v>
      </c>
      <c r="CX64">
        <f t="shared" si="79"/>
        <v>0</v>
      </c>
      <c r="CY64">
        <f t="shared" si="80"/>
        <v>616.85599999999988</v>
      </c>
      <c r="CZ64">
        <f t="shared" si="81"/>
        <v>385.53500000000003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1005</v>
      </c>
      <c r="DV64" t="s">
        <v>14</v>
      </c>
      <c r="DW64" t="s">
        <v>14</v>
      </c>
      <c r="DX64">
        <v>100</v>
      </c>
      <c r="EE64">
        <v>39174587</v>
      </c>
      <c r="EF64">
        <v>6</v>
      </c>
      <c r="EG64" t="s">
        <v>50</v>
      </c>
      <c r="EH64">
        <v>0</v>
      </c>
      <c r="EI64" t="s">
        <v>3</v>
      </c>
      <c r="EJ64">
        <v>1</v>
      </c>
      <c r="EK64">
        <v>62001</v>
      </c>
      <c r="EL64" t="s">
        <v>147</v>
      </c>
      <c r="EM64" t="s">
        <v>148</v>
      </c>
      <c r="EO64" t="s">
        <v>3</v>
      </c>
      <c r="EQ64">
        <v>0</v>
      </c>
      <c r="ER64">
        <v>1282.03</v>
      </c>
      <c r="ES64">
        <v>447.59</v>
      </c>
      <c r="ET64">
        <v>7.07</v>
      </c>
      <c r="EU64">
        <v>2.0499999999999998</v>
      </c>
      <c r="EV64">
        <v>827.37</v>
      </c>
      <c r="EW64">
        <v>95.76</v>
      </c>
      <c r="EX64">
        <v>0.16</v>
      </c>
      <c r="EY64">
        <v>0</v>
      </c>
      <c r="FQ64">
        <v>0</v>
      </c>
      <c r="FR64">
        <f t="shared" si="82"/>
        <v>0</v>
      </c>
      <c r="FS64">
        <v>0</v>
      </c>
      <c r="FX64">
        <v>80</v>
      </c>
      <c r="FY64">
        <v>50</v>
      </c>
      <c r="GA64" t="s">
        <v>3</v>
      </c>
      <c r="GD64">
        <v>0</v>
      </c>
      <c r="GF64">
        <v>1740484489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83"/>
        <v>0</v>
      </c>
      <c r="GM64">
        <f t="shared" si="84"/>
        <v>2194.23</v>
      </c>
      <c r="GN64">
        <f t="shared" si="85"/>
        <v>2194.23</v>
      </c>
      <c r="GO64">
        <f t="shared" si="86"/>
        <v>0</v>
      </c>
      <c r="GP64">
        <f t="shared" si="87"/>
        <v>0</v>
      </c>
      <c r="GR64">
        <v>0</v>
      </c>
      <c r="GS64">
        <v>3</v>
      </c>
      <c r="GT64">
        <v>0</v>
      </c>
      <c r="GU64" t="s">
        <v>3</v>
      </c>
      <c r="GV64">
        <f t="shared" si="88"/>
        <v>0</v>
      </c>
      <c r="GW64">
        <v>1</v>
      </c>
      <c r="GX64">
        <f t="shared" si="89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123</v>
      </c>
      <c r="E65" t="s">
        <v>183</v>
      </c>
      <c r="F65" t="s">
        <v>173</v>
      </c>
      <c r="G65" t="s">
        <v>174</v>
      </c>
      <c r="H65" t="s">
        <v>92</v>
      </c>
      <c r="I65">
        <f>I64*J65</f>
        <v>3.5079999999999994E-3</v>
      </c>
      <c r="J65">
        <v>2.2603092783505151E-2</v>
      </c>
      <c r="O65">
        <f t="shared" si="57"/>
        <v>473.48</v>
      </c>
      <c r="P65">
        <f t="shared" si="58"/>
        <v>473.48</v>
      </c>
      <c r="Q65">
        <f t="shared" si="59"/>
        <v>0</v>
      </c>
      <c r="R65">
        <f t="shared" si="60"/>
        <v>0</v>
      </c>
      <c r="S65">
        <f t="shared" si="61"/>
        <v>0</v>
      </c>
      <c r="T65">
        <f t="shared" si="62"/>
        <v>0</v>
      </c>
      <c r="U65">
        <f t="shared" si="63"/>
        <v>0</v>
      </c>
      <c r="V65">
        <f t="shared" si="64"/>
        <v>0</v>
      </c>
      <c r="W65">
        <f t="shared" si="65"/>
        <v>0</v>
      </c>
      <c r="X65">
        <f t="shared" si="66"/>
        <v>0</v>
      </c>
      <c r="Y65">
        <f t="shared" si="67"/>
        <v>0</v>
      </c>
      <c r="AA65">
        <v>39076825</v>
      </c>
      <c r="AB65">
        <f t="shared" si="68"/>
        <v>22533</v>
      </c>
      <c r="AC65">
        <f t="shared" si="90"/>
        <v>22533</v>
      </c>
      <c r="AD65">
        <f t="shared" si="52"/>
        <v>0</v>
      </c>
      <c r="AE65">
        <f t="shared" si="53"/>
        <v>0</v>
      </c>
      <c r="AF65">
        <f t="shared" si="54"/>
        <v>0</v>
      </c>
      <c r="AG65">
        <f t="shared" si="69"/>
        <v>0</v>
      </c>
      <c r="AH65">
        <f t="shared" si="55"/>
        <v>0</v>
      </c>
      <c r="AI65">
        <f t="shared" si="56"/>
        <v>0</v>
      </c>
      <c r="AJ65">
        <f t="shared" si="70"/>
        <v>0</v>
      </c>
      <c r="AK65">
        <v>22533</v>
      </c>
      <c r="AL65">
        <v>22533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80</v>
      </c>
      <c r="AU65">
        <v>50</v>
      </c>
      <c r="AV65">
        <v>1</v>
      </c>
      <c r="AW65">
        <v>1</v>
      </c>
      <c r="AZ65">
        <v>5.99</v>
      </c>
      <c r="BA65">
        <v>1</v>
      </c>
      <c r="BB65">
        <v>1</v>
      </c>
      <c r="BC65">
        <v>5.99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175</v>
      </c>
      <c r="BM65">
        <v>62001</v>
      </c>
      <c r="BN65">
        <v>0</v>
      </c>
      <c r="BO65" t="s">
        <v>3</v>
      </c>
      <c r="BP65">
        <v>0</v>
      </c>
      <c r="BQ65">
        <v>6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80</v>
      </c>
      <c r="CA65">
        <v>50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1"/>
        <v>473.48</v>
      </c>
      <c r="CQ65">
        <f t="shared" si="72"/>
        <v>134972.67000000001</v>
      </c>
      <c r="CR65">
        <f t="shared" si="73"/>
        <v>0</v>
      </c>
      <c r="CS65">
        <f t="shared" si="74"/>
        <v>0</v>
      </c>
      <c r="CT65">
        <f t="shared" si="75"/>
        <v>0</v>
      </c>
      <c r="CU65">
        <f t="shared" si="76"/>
        <v>0</v>
      </c>
      <c r="CV65">
        <f t="shared" si="77"/>
        <v>0</v>
      </c>
      <c r="CW65">
        <f t="shared" si="78"/>
        <v>0</v>
      </c>
      <c r="CX65">
        <f t="shared" si="79"/>
        <v>0</v>
      </c>
      <c r="CY65">
        <f t="shared" si="80"/>
        <v>0</v>
      </c>
      <c r="CZ65">
        <f t="shared" si="81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92</v>
      </c>
      <c r="DW65" t="s">
        <v>92</v>
      </c>
      <c r="DX65">
        <v>1000</v>
      </c>
      <c r="EE65">
        <v>39174587</v>
      </c>
      <c r="EF65">
        <v>6</v>
      </c>
      <c r="EG65" t="s">
        <v>50</v>
      </c>
      <c r="EH65">
        <v>0</v>
      </c>
      <c r="EI65" t="s">
        <v>3</v>
      </c>
      <c r="EJ65">
        <v>1</v>
      </c>
      <c r="EK65">
        <v>62001</v>
      </c>
      <c r="EL65" t="s">
        <v>147</v>
      </c>
      <c r="EM65" t="s">
        <v>148</v>
      </c>
      <c r="EO65" t="s">
        <v>3</v>
      </c>
      <c r="EQ65">
        <v>0</v>
      </c>
      <c r="ER65">
        <v>22533</v>
      </c>
      <c r="ES65">
        <v>22533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2"/>
        <v>0</v>
      </c>
      <c r="FS65">
        <v>0</v>
      </c>
      <c r="FX65">
        <v>80</v>
      </c>
      <c r="FY65">
        <v>50</v>
      </c>
      <c r="GA65" t="s">
        <v>3</v>
      </c>
      <c r="GD65">
        <v>0</v>
      </c>
      <c r="GF65">
        <v>400327460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83"/>
        <v>0</v>
      </c>
      <c r="GM65">
        <f t="shared" si="84"/>
        <v>473.48</v>
      </c>
      <c r="GN65">
        <f t="shared" si="85"/>
        <v>473.48</v>
      </c>
      <c r="GO65">
        <f t="shared" si="86"/>
        <v>0</v>
      </c>
      <c r="GP65">
        <f t="shared" si="87"/>
        <v>0</v>
      </c>
      <c r="GR65">
        <v>0</v>
      </c>
      <c r="GS65">
        <v>3</v>
      </c>
      <c r="GT65">
        <v>0</v>
      </c>
      <c r="GU65" t="s">
        <v>3</v>
      </c>
      <c r="GV65">
        <f t="shared" si="88"/>
        <v>0</v>
      </c>
      <c r="GW65">
        <v>1</v>
      </c>
      <c r="GX65">
        <f t="shared" si="89"/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122</v>
      </c>
      <c r="E66" t="s">
        <v>184</v>
      </c>
      <c r="F66" t="s">
        <v>177</v>
      </c>
      <c r="G66" t="s">
        <v>178</v>
      </c>
      <c r="H66" t="s">
        <v>92</v>
      </c>
      <c r="I66">
        <f>I64*J66</f>
        <v>3.5079999999999994E-3</v>
      </c>
      <c r="J66">
        <v>2.2603092783505151E-2</v>
      </c>
      <c r="O66">
        <f t="shared" si="57"/>
        <v>0</v>
      </c>
      <c r="P66">
        <f t="shared" si="58"/>
        <v>0</v>
      </c>
      <c r="Q66">
        <f t="shared" si="59"/>
        <v>0</v>
      </c>
      <c r="R66">
        <f t="shared" si="60"/>
        <v>0</v>
      </c>
      <c r="S66">
        <f t="shared" si="61"/>
        <v>0</v>
      </c>
      <c r="T66">
        <f t="shared" si="62"/>
        <v>0</v>
      </c>
      <c r="U66">
        <f t="shared" si="63"/>
        <v>0</v>
      </c>
      <c r="V66">
        <f t="shared" si="64"/>
        <v>0</v>
      </c>
      <c r="W66">
        <f t="shared" si="65"/>
        <v>0</v>
      </c>
      <c r="X66">
        <f t="shared" si="66"/>
        <v>0</v>
      </c>
      <c r="Y66">
        <f t="shared" si="67"/>
        <v>0</v>
      </c>
      <c r="AA66">
        <v>39076825</v>
      </c>
      <c r="AB66">
        <f t="shared" si="68"/>
        <v>0</v>
      </c>
      <c r="AC66">
        <f t="shared" si="90"/>
        <v>0</v>
      </c>
      <c r="AD66">
        <f t="shared" si="52"/>
        <v>0</v>
      </c>
      <c r="AE66">
        <f t="shared" si="53"/>
        <v>0</v>
      </c>
      <c r="AF66">
        <f t="shared" si="54"/>
        <v>0</v>
      </c>
      <c r="AG66">
        <f t="shared" si="69"/>
        <v>0</v>
      </c>
      <c r="AH66">
        <f t="shared" si="55"/>
        <v>0</v>
      </c>
      <c r="AI66">
        <f t="shared" si="56"/>
        <v>0</v>
      </c>
      <c r="AJ66">
        <f t="shared" si="70"/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80</v>
      </c>
      <c r="AU66">
        <v>50</v>
      </c>
      <c r="AV66">
        <v>1</v>
      </c>
      <c r="AW66">
        <v>1</v>
      </c>
      <c r="AZ66">
        <v>5.99</v>
      </c>
      <c r="BA66">
        <v>1</v>
      </c>
      <c r="BB66">
        <v>1</v>
      </c>
      <c r="BC66">
        <v>5.99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1</v>
      </c>
      <c r="BJ66" t="s">
        <v>3</v>
      </c>
      <c r="BM66">
        <v>62001</v>
      </c>
      <c r="BN66">
        <v>0</v>
      </c>
      <c r="BO66" t="s">
        <v>3</v>
      </c>
      <c r="BP66">
        <v>0</v>
      </c>
      <c r="BQ66">
        <v>6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80</v>
      </c>
      <c r="CA66">
        <v>50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71"/>
        <v>0</v>
      </c>
      <c r="CQ66">
        <f t="shared" si="72"/>
        <v>0</v>
      </c>
      <c r="CR66">
        <f t="shared" si="73"/>
        <v>0</v>
      </c>
      <c r="CS66">
        <f t="shared" si="74"/>
        <v>0</v>
      </c>
      <c r="CT66">
        <f t="shared" si="75"/>
        <v>0</v>
      </c>
      <c r="CU66">
        <f t="shared" si="76"/>
        <v>0</v>
      </c>
      <c r="CV66">
        <f t="shared" si="77"/>
        <v>0</v>
      </c>
      <c r="CW66">
        <f t="shared" si="78"/>
        <v>0</v>
      </c>
      <c r="CX66">
        <f t="shared" si="79"/>
        <v>0</v>
      </c>
      <c r="CY66">
        <f t="shared" si="80"/>
        <v>0</v>
      </c>
      <c r="CZ66">
        <f t="shared" si="81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1009</v>
      </c>
      <c r="DV66" t="s">
        <v>92</v>
      </c>
      <c r="DW66" t="s">
        <v>92</v>
      </c>
      <c r="DX66">
        <v>1000</v>
      </c>
      <c r="EE66">
        <v>39174587</v>
      </c>
      <c r="EF66">
        <v>6</v>
      </c>
      <c r="EG66" t="s">
        <v>50</v>
      </c>
      <c r="EH66">
        <v>0</v>
      </c>
      <c r="EI66" t="s">
        <v>3</v>
      </c>
      <c r="EJ66">
        <v>1</v>
      </c>
      <c r="EK66">
        <v>62001</v>
      </c>
      <c r="EL66" t="s">
        <v>147</v>
      </c>
      <c r="EM66" t="s">
        <v>148</v>
      </c>
      <c r="EO66" t="s">
        <v>3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82"/>
        <v>0</v>
      </c>
      <c r="FS66">
        <v>0</v>
      </c>
      <c r="FX66">
        <v>80</v>
      </c>
      <c r="FY66">
        <v>50</v>
      </c>
      <c r="GA66" t="s">
        <v>77</v>
      </c>
      <c r="GD66">
        <v>0</v>
      </c>
      <c r="GF66">
        <v>84301199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83"/>
        <v>0</v>
      </c>
      <c r="GM66">
        <f t="shared" si="84"/>
        <v>0</v>
      </c>
      <c r="GN66">
        <f t="shared" si="85"/>
        <v>0</v>
      </c>
      <c r="GO66">
        <f t="shared" si="86"/>
        <v>0</v>
      </c>
      <c r="GP66">
        <f t="shared" si="87"/>
        <v>0</v>
      </c>
      <c r="GR66">
        <v>0</v>
      </c>
      <c r="GS66">
        <v>4</v>
      </c>
      <c r="GT66">
        <v>0</v>
      </c>
      <c r="GU66" t="s">
        <v>3</v>
      </c>
      <c r="GV66">
        <f t="shared" si="88"/>
        <v>0</v>
      </c>
      <c r="GW66">
        <v>1</v>
      </c>
      <c r="GX66">
        <f t="shared" si="89"/>
        <v>0</v>
      </c>
      <c r="HA66">
        <v>0</v>
      </c>
      <c r="HB66">
        <v>0</v>
      </c>
      <c r="IK66">
        <v>0</v>
      </c>
    </row>
    <row r="67" spans="1:245" x14ac:dyDescent="0.2">
      <c r="A67">
        <v>17</v>
      </c>
      <c r="B67">
        <v>1</v>
      </c>
      <c r="C67">
        <f>ROW(SmtRes!A133)</f>
        <v>133</v>
      </c>
      <c r="D67">
        <f>ROW(EtalonRes!A129)</f>
        <v>129</v>
      </c>
      <c r="E67" t="s">
        <v>185</v>
      </c>
      <c r="F67" t="s">
        <v>22</v>
      </c>
      <c r="G67" t="s">
        <v>186</v>
      </c>
      <c r="H67" t="s">
        <v>24</v>
      </c>
      <c r="I67">
        <v>6.21</v>
      </c>
      <c r="J67">
        <v>0</v>
      </c>
      <c r="O67">
        <f t="shared" si="57"/>
        <v>2645.14</v>
      </c>
      <c r="P67">
        <f t="shared" si="58"/>
        <v>956.73</v>
      </c>
      <c r="Q67">
        <f t="shared" si="59"/>
        <v>669.93</v>
      </c>
      <c r="R67">
        <f t="shared" si="60"/>
        <v>91.51</v>
      </c>
      <c r="S67">
        <f t="shared" si="61"/>
        <v>1018.48</v>
      </c>
      <c r="T67">
        <f t="shared" si="62"/>
        <v>0</v>
      </c>
      <c r="U67">
        <f t="shared" si="63"/>
        <v>17.139599999999998</v>
      </c>
      <c r="V67">
        <f t="shared" si="64"/>
        <v>1.319625</v>
      </c>
      <c r="W67">
        <f t="shared" si="65"/>
        <v>0</v>
      </c>
      <c r="X67">
        <f t="shared" si="66"/>
        <v>899.09</v>
      </c>
      <c r="Y67">
        <f t="shared" si="67"/>
        <v>799.19</v>
      </c>
      <c r="AA67">
        <v>39076825</v>
      </c>
      <c r="AB67">
        <f t="shared" si="68"/>
        <v>71.11</v>
      </c>
      <c r="AC67">
        <f t="shared" si="90"/>
        <v>25.72</v>
      </c>
      <c r="AD67">
        <f>ROUND(((((ET67*1.25))-((EU67*1.25)))+AE67),2)</f>
        <v>18.010000000000002</v>
      </c>
      <c r="AE67">
        <f>ROUND(((EU67*1.25)),2)</f>
        <v>2.46</v>
      </c>
      <c r="AF67">
        <f>ROUND(((EV67*1.15)),2)</f>
        <v>27.38</v>
      </c>
      <c r="AG67">
        <f t="shared" si="69"/>
        <v>0</v>
      </c>
      <c r="AH67">
        <f>((EW67*1.15))</f>
        <v>2.76</v>
      </c>
      <c r="AI67">
        <f>((EX67*1.25))</f>
        <v>0.21250000000000002</v>
      </c>
      <c r="AJ67">
        <f t="shared" si="70"/>
        <v>0</v>
      </c>
      <c r="AK67">
        <v>63.94</v>
      </c>
      <c r="AL67">
        <v>25.72</v>
      </c>
      <c r="AM67">
        <v>14.41</v>
      </c>
      <c r="AN67">
        <v>1.97</v>
      </c>
      <c r="AO67">
        <v>23.81</v>
      </c>
      <c r="AP67">
        <v>0</v>
      </c>
      <c r="AQ67">
        <v>2.4</v>
      </c>
      <c r="AR67">
        <v>0.17</v>
      </c>
      <c r="AS67">
        <v>0</v>
      </c>
      <c r="AT67">
        <v>81</v>
      </c>
      <c r="AU67">
        <v>72</v>
      </c>
      <c r="AV67">
        <v>1</v>
      </c>
      <c r="AW67">
        <v>1</v>
      </c>
      <c r="AZ67">
        <v>5.99</v>
      </c>
      <c r="BA67">
        <v>5.99</v>
      </c>
      <c r="BB67">
        <v>5.99</v>
      </c>
      <c r="BC67">
        <v>5.99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1</v>
      </c>
      <c r="BJ67" t="s">
        <v>25</v>
      </c>
      <c r="BM67">
        <v>9001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5.99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90</v>
      </c>
      <c r="CA67">
        <v>85</v>
      </c>
      <c r="CF67">
        <v>0</v>
      </c>
      <c r="CG67">
        <v>0</v>
      </c>
      <c r="CM67">
        <v>0</v>
      </c>
      <c r="CN67" t="s">
        <v>629</v>
      </c>
      <c r="CO67">
        <v>0</v>
      </c>
      <c r="CP67">
        <f t="shared" si="71"/>
        <v>2645.14</v>
      </c>
      <c r="CQ67">
        <f t="shared" si="72"/>
        <v>154.06280000000001</v>
      </c>
      <c r="CR67">
        <f t="shared" si="73"/>
        <v>107.87990000000001</v>
      </c>
      <c r="CS67">
        <f t="shared" si="74"/>
        <v>14.7354</v>
      </c>
      <c r="CT67">
        <f t="shared" si="75"/>
        <v>164.00620000000001</v>
      </c>
      <c r="CU67">
        <f t="shared" si="76"/>
        <v>0</v>
      </c>
      <c r="CV67">
        <f t="shared" si="77"/>
        <v>2.76</v>
      </c>
      <c r="CW67">
        <f t="shared" si="78"/>
        <v>0.21250000000000002</v>
      </c>
      <c r="CX67">
        <f t="shared" si="79"/>
        <v>0</v>
      </c>
      <c r="CY67">
        <f t="shared" si="80"/>
        <v>899.09190000000001</v>
      </c>
      <c r="CZ67">
        <f t="shared" si="81"/>
        <v>799.19280000000003</v>
      </c>
      <c r="DC67" t="s">
        <v>3</v>
      </c>
      <c r="DD67" t="s">
        <v>3</v>
      </c>
      <c r="DE67" t="s">
        <v>66</v>
      </c>
      <c r="DF67" t="s">
        <v>66</v>
      </c>
      <c r="DG67" t="s">
        <v>67</v>
      </c>
      <c r="DH67" t="s">
        <v>3</v>
      </c>
      <c r="DI67" t="s">
        <v>67</v>
      </c>
      <c r="DJ67" t="s">
        <v>66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24</v>
      </c>
      <c r="DW67" t="s">
        <v>24</v>
      </c>
      <c r="DX67">
        <v>1</v>
      </c>
      <c r="EE67">
        <v>39174502</v>
      </c>
      <c r="EF67">
        <v>2</v>
      </c>
      <c r="EG67" t="s">
        <v>16</v>
      </c>
      <c r="EH67">
        <v>0</v>
      </c>
      <c r="EI67" t="s">
        <v>3</v>
      </c>
      <c r="EJ67">
        <v>1</v>
      </c>
      <c r="EK67">
        <v>9001</v>
      </c>
      <c r="EL67" t="s">
        <v>29</v>
      </c>
      <c r="EM67" t="s">
        <v>30</v>
      </c>
      <c r="EO67" t="s">
        <v>69</v>
      </c>
      <c r="EQ67">
        <v>0</v>
      </c>
      <c r="ER67">
        <v>63.94</v>
      </c>
      <c r="ES67">
        <v>25.72</v>
      </c>
      <c r="ET67">
        <v>14.41</v>
      </c>
      <c r="EU67">
        <v>1.97</v>
      </c>
      <c r="EV67">
        <v>23.81</v>
      </c>
      <c r="EW67">
        <v>2.4</v>
      </c>
      <c r="EX67">
        <v>0.17</v>
      </c>
      <c r="EY67">
        <v>0</v>
      </c>
      <c r="FQ67">
        <v>0</v>
      </c>
      <c r="FR67">
        <f t="shared" si="82"/>
        <v>0</v>
      </c>
      <c r="FS67">
        <v>0</v>
      </c>
      <c r="FT67" t="s">
        <v>19</v>
      </c>
      <c r="FU67" t="s">
        <v>20</v>
      </c>
      <c r="FX67">
        <v>81</v>
      </c>
      <c r="FY67">
        <v>72.25</v>
      </c>
      <c r="GA67" t="s">
        <v>3</v>
      </c>
      <c r="GD67">
        <v>0</v>
      </c>
      <c r="GF67">
        <v>1555078569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83"/>
        <v>0</v>
      </c>
      <c r="GM67">
        <f t="shared" si="84"/>
        <v>4343.42</v>
      </c>
      <c r="GN67">
        <f t="shared" si="85"/>
        <v>4343.42</v>
      </c>
      <c r="GO67">
        <f t="shared" si="86"/>
        <v>0</v>
      </c>
      <c r="GP67">
        <f t="shared" si="87"/>
        <v>0</v>
      </c>
      <c r="GR67">
        <v>0</v>
      </c>
      <c r="GS67">
        <v>3</v>
      </c>
      <c r="GT67">
        <v>0</v>
      </c>
      <c r="GU67" t="s">
        <v>3</v>
      </c>
      <c r="GV67">
        <f t="shared" si="88"/>
        <v>0</v>
      </c>
      <c r="GW67">
        <v>1</v>
      </c>
      <c r="GX67">
        <f t="shared" si="89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131</v>
      </c>
      <c r="E68" t="s">
        <v>187</v>
      </c>
      <c r="F68" t="s">
        <v>188</v>
      </c>
      <c r="G68" t="s">
        <v>189</v>
      </c>
      <c r="H68" t="s">
        <v>134</v>
      </c>
      <c r="I68">
        <f>I67*J68</f>
        <v>3</v>
      </c>
      <c r="J68">
        <v>0.48309178743961351</v>
      </c>
      <c r="O68">
        <f t="shared" si="57"/>
        <v>48146.48</v>
      </c>
      <c r="P68">
        <f t="shared" si="58"/>
        <v>48146.48</v>
      </c>
      <c r="Q68">
        <f t="shared" si="59"/>
        <v>0</v>
      </c>
      <c r="R68">
        <f t="shared" si="60"/>
        <v>0</v>
      </c>
      <c r="S68">
        <f t="shared" si="61"/>
        <v>0</v>
      </c>
      <c r="T68">
        <f t="shared" si="62"/>
        <v>0</v>
      </c>
      <c r="U68">
        <f t="shared" si="63"/>
        <v>0</v>
      </c>
      <c r="V68">
        <f t="shared" si="64"/>
        <v>0</v>
      </c>
      <c r="W68">
        <f t="shared" si="65"/>
        <v>0</v>
      </c>
      <c r="X68">
        <f t="shared" si="66"/>
        <v>0</v>
      </c>
      <c r="Y68">
        <f t="shared" si="67"/>
        <v>0</v>
      </c>
      <c r="AA68">
        <v>39076825</v>
      </c>
      <c r="AB68">
        <f t="shared" si="68"/>
        <v>2679.27</v>
      </c>
      <c r="AC68">
        <f t="shared" si="90"/>
        <v>2679.27</v>
      </c>
      <c r="AD68">
        <f>ROUND((((ET68)-(EU68))+AE68),2)</f>
        <v>0</v>
      </c>
      <c r="AE68">
        <f>ROUND((EU68),2)</f>
        <v>0</v>
      </c>
      <c r="AF68">
        <f>ROUND((EV68),2)</f>
        <v>0</v>
      </c>
      <c r="AG68">
        <f t="shared" si="69"/>
        <v>0</v>
      </c>
      <c r="AH68">
        <f>(EW68)</f>
        <v>0</v>
      </c>
      <c r="AI68">
        <f>(EX68)</f>
        <v>0</v>
      </c>
      <c r="AJ68">
        <f t="shared" si="70"/>
        <v>0</v>
      </c>
      <c r="AK68">
        <v>2679.27</v>
      </c>
      <c r="AL68">
        <v>2679.27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81</v>
      </c>
      <c r="AU68">
        <v>72</v>
      </c>
      <c r="AV68">
        <v>1</v>
      </c>
      <c r="AW68">
        <v>1</v>
      </c>
      <c r="AZ68">
        <v>5.99</v>
      </c>
      <c r="BA68">
        <v>1</v>
      </c>
      <c r="BB68">
        <v>1</v>
      </c>
      <c r="BC68">
        <v>5.99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190</v>
      </c>
      <c r="BM68">
        <v>9001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90</v>
      </c>
      <c r="CA68">
        <v>85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1"/>
        <v>48146.48</v>
      </c>
      <c r="CQ68">
        <f t="shared" si="72"/>
        <v>16048.827300000001</v>
      </c>
      <c r="CR68">
        <f t="shared" si="73"/>
        <v>0</v>
      </c>
      <c r="CS68">
        <f t="shared" si="74"/>
        <v>0</v>
      </c>
      <c r="CT68">
        <f t="shared" si="75"/>
        <v>0</v>
      </c>
      <c r="CU68">
        <f t="shared" si="76"/>
        <v>0</v>
      </c>
      <c r="CV68">
        <f t="shared" si="77"/>
        <v>0</v>
      </c>
      <c r="CW68">
        <f t="shared" si="78"/>
        <v>0</v>
      </c>
      <c r="CX68">
        <f t="shared" si="79"/>
        <v>0</v>
      </c>
      <c r="CY68">
        <f t="shared" si="80"/>
        <v>0</v>
      </c>
      <c r="CZ68">
        <f t="shared" si="81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1010</v>
      </c>
      <c r="DV68" t="s">
        <v>134</v>
      </c>
      <c r="DW68" t="s">
        <v>134</v>
      </c>
      <c r="DX68">
        <v>1</v>
      </c>
      <c r="EE68">
        <v>39174502</v>
      </c>
      <c r="EF68">
        <v>2</v>
      </c>
      <c r="EG68" t="s">
        <v>16</v>
      </c>
      <c r="EH68">
        <v>0</v>
      </c>
      <c r="EI68" t="s">
        <v>3</v>
      </c>
      <c r="EJ68">
        <v>1</v>
      </c>
      <c r="EK68">
        <v>9001</v>
      </c>
      <c r="EL68" t="s">
        <v>29</v>
      </c>
      <c r="EM68" t="s">
        <v>30</v>
      </c>
      <c r="EO68" t="s">
        <v>3</v>
      </c>
      <c r="EQ68">
        <v>0</v>
      </c>
      <c r="ER68">
        <v>2679.27</v>
      </c>
      <c r="ES68">
        <v>2679.27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82"/>
        <v>0</v>
      </c>
      <c r="FS68">
        <v>0</v>
      </c>
      <c r="FT68" t="s">
        <v>19</v>
      </c>
      <c r="FU68" t="s">
        <v>20</v>
      </c>
      <c r="FX68">
        <v>81</v>
      </c>
      <c r="FY68">
        <v>72.25</v>
      </c>
      <c r="GA68" t="s">
        <v>3</v>
      </c>
      <c r="GD68">
        <v>0</v>
      </c>
      <c r="GF68">
        <v>287249520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83"/>
        <v>0</v>
      </c>
      <c r="GM68">
        <f t="shared" si="84"/>
        <v>48146.48</v>
      </c>
      <c r="GN68">
        <f t="shared" si="85"/>
        <v>48146.48</v>
      </c>
      <c r="GO68">
        <f t="shared" si="86"/>
        <v>0</v>
      </c>
      <c r="GP68">
        <f t="shared" si="87"/>
        <v>0</v>
      </c>
      <c r="GR68">
        <v>0</v>
      </c>
      <c r="GS68">
        <v>3</v>
      </c>
      <c r="GT68">
        <v>0</v>
      </c>
      <c r="GU68" t="s">
        <v>3</v>
      </c>
      <c r="GV68">
        <f t="shared" si="88"/>
        <v>0</v>
      </c>
      <c r="GW68">
        <v>1</v>
      </c>
      <c r="GX68">
        <f t="shared" si="89"/>
        <v>0</v>
      </c>
      <c r="HA68">
        <v>0</v>
      </c>
      <c r="HB68">
        <v>0</v>
      </c>
      <c r="IK68">
        <v>0</v>
      </c>
    </row>
    <row r="69" spans="1:245" x14ac:dyDescent="0.2">
      <c r="A69">
        <v>17</v>
      </c>
      <c r="B69">
        <v>1</v>
      </c>
      <c r="C69">
        <f>ROW(SmtRes!A144)</f>
        <v>144</v>
      </c>
      <c r="D69">
        <f>ROW(EtalonRes!A140)</f>
        <v>140</v>
      </c>
      <c r="E69" t="s">
        <v>191</v>
      </c>
      <c r="F69" t="s">
        <v>192</v>
      </c>
      <c r="G69" t="s">
        <v>193</v>
      </c>
      <c r="H69" t="s">
        <v>14</v>
      </c>
      <c r="I69">
        <v>8.6499999999999994E-2</v>
      </c>
      <c r="J69">
        <v>0</v>
      </c>
      <c r="O69">
        <f t="shared" si="57"/>
        <v>1999.47</v>
      </c>
      <c r="P69">
        <f t="shared" si="58"/>
        <v>882.81</v>
      </c>
      <c r="Q69">
        <f t="shared" si="59"/>
        <v>626.92999999999995</v>
      </c>
      <c r="R69">
        <f t="shared" si="60"/>
        <v>99.68</v>
      </c>
      <c r="S69">
        <f t="shared" si="61"/>
        <v>489.73</v>
      </c>
      <c r="T69">
        <f t="shared" si="62"/>
        <v>0</v>
      </c>
      <c r="U69">
        <f t="shared" si="63"/>
        <v>8.9059967499999981</v>
      </c>
      <c r="V69">
        <f t="shared" si="64"/>
        <v>1.2628999999999999</v>
      </c>
      <c r="W69">
        <f t="shared" si="65"/>
        <v>0</v>
      </c>
      <c r="X69">
        <f t="shared" si="66"/>
        <v>624.77</v>
      </c>
      <c r="Y69">
        <f t="shared" si="67"/>
        <v>318.27999999999997</v>
      </c>
      <c r="AA69">
        <v>39076825</v>
      </c>
      <c r="AB69">
        <f t="shared" si="68"/>
        <v>3858.97</v>
      </c>
      <c r="AC69">
        <f t="shared" si="90"/>
        <v>1703.82</v>
      </c>
      <c r="AD69">
        <f>ROUND(((((ET69*1.25))-((EU69*1.25)))+AE69),2)</f>
        <v>1209.98</v>
      </c>
      <c r="AE69">
        <f>ROUND(((EU69*1.25)),2)</f>
        <v>192.38</v>
      </c>
      <c r="AF69">
        <f>ROUND(((EV69*1.15)),2)</f>
        <v>945.17</v>
      </c>
      <c r="AG69">
        <f t="shared" si="69"/>
        <v>0</v>
      </c>
      <c r="AH69">
        <f>((EW69*1.15))</f>
        <v>102.95949999999999</v>
      </c>
      <c r="AI69">
        <f>((EX69*1.25))</f>
        <v>14.6</v>
      </c>
      <c r="AJ69">
        <f t="shared" si="70"/>
        <v>0</v>
      </c>
      <c r="AK69">
        <v>3493.69</v>
      </c>
      <c r="AL69">
        <v>1703.82</v>
      </c>
      <c r="AM69">
        <v>967.98</v>
      </c>
      <c r="AN69">
        <v>153.9</v>
      </c>
      <c r="AO69">
        <v>821.89</v>
      </c>
      <c r="AP69">
        <v>0</v>
      </c>
      <c r="AQ69">
        <v>89.53</v>
      </c>
      <c r="AR69">
        <v>11.68</v>
      </c>
      <c r="AS69">
        <v>0</v>
      </c>
      <c r="AT69">
        <v>106</v>
      </c>
      <c r="AU69">
        <v>54</v>
      </c>
      <c r="AV69">
        <v>1</v>
      </c>
      <c r="AW69">
        <v>1</v>
      </c>
      <c r="AZ69">
        <v>5.99</v>
      </c>
      <c r="BA69">
        <v>5.99</v>
      </c>
      <c r="BB69">
        <v>5.99</v>
      </c>
      <c r="BC69">
        <v>5.99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1</v>
      </c>
      <c r="BJ69" t="s">
        <v>194</v>
      </c>
      <c r="BM69">
        <v>10001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5.99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118</v>
      </c>
      <c r="CA69">
        <v>63</v>
      </c>
      <c r="CF69">
        <v>0</v>
      </c>
      <c r="CG69">
        <v>0</v>
      </c>
      <c r="CM69">
        <v>0</v>
      </c>
      <c r="CN69" t="s">
        <v>629</v>
      </c>
      <c r="CO69">
        <v>0</v>
      </c>
      <c r="CP69">
        <f t="shared" si="71"/>
        <v>1999.4699999999998</v>
      </c>
      <c r="CQ69">
        <f t="shared" si="72"/>
        <v>10205.881799999999</v>
      </c>
      <c r="CR69">
        <f t="shared" si="73"/>
        <v>7247.7802000000001</v>
      </c>
      <c r="CS69">
        <f t="shared" si="74"/>
        <v>1152.3561999999999</v>
      </c>
      <c r="CT69">
        <f t="shared" si="75"/>
        <v>5661.5682999999999</v>
      </c>
      <c r="CU69">
        <f t="shared" si="76"/>
        <v>0</v>
      </c>
      <c r="CV69">
        <f t="shared" si="77"/>
        <v>102.95949999999999</v>
      </c>
      <c r="CW69">
        <f t="shared" si="78"/>
        <v>14.6</v>
      </c>
      <c r="CX69">
        <f t="shared" si="79"/>
        <v>0</v>
      </c>
      <c r="CY69">
        <f t="shared" si="80"/>
        <v>624.77460000000008</v>
      </c>
      <c r="CZ69">
        <f t="shared" si="81"/>
        <v>318.28140000000002</v>
      </c>
      <c r="DC69" t="s">
        <v>3</v>
      </c>
      <c r="DD69" t="s">
        <v>3</v>
      </c>
      <c r="DE69" t="s">
        <v>66</v>
      </c>
      <c r="DF69" t="s">
        <v>66</v>
      </c>
      <c r="DG69" t="s">
        <v>67</v>
      </c>
      <c r="DH69" t="s">
        <v>3</v>
      </c>
      <c r="DI69" t="s">
        <v>67</v>
      </c>
      <c r="DJ69" t="s">
        <v>66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14</v>
      </c>
      <c r="DW69" t="s">
        <v>14</v>
      </c>
      <c r="DX69">
        <v>100</v>
      </c>
      <c r="EE69">
        <v>39174503</v>
      </c>
      <c r="EF69">
        <v>2</v>
      </c>
      <c r="EG69" t="s">
        <v>16</v>
      </c>
      <c r="EH69">
        <v>0</v>
      </c>
      <c r="EI69" t="s">
        <v>3</v>
      </c>
      <c r="EJ69">
        <v>1</v>
      </c>
      <c r="EK69">
        <v>10001</v>
      </c>
      <c r="EL69" t="s">
        <v>43</v>
      </c>
      <c r="EM69" t="s">
        <v>44</v>
      </c>
      <c r="EO69" t="s">
        <v>69</v>
      </c>
      <c r="EQ69">
        <v>0</v>
      </c>
      <c r="ER69">
        <v>3493.69</v>
      </c>
      <c r="ES69">
        <v>1703.82</v>
      </c>
      <c r="ET69">
        <v>967.98</v>
      </c>
      <c r="EU69">
        <v>153.9</v>
      </c>
      <c r="EV69">
        <v>821.89</v>
      </c>
      <c r="EW69">
        <v>89.53</v>
      </c>
      <c r="EX69">
        <v>11.68</v>
      </c>
      <c r="EY69">
        <v>0</v>
      </c>
      <c r="FQ69">
        <v>0</v>
      </c>
      <c r="FR69">
        <f t="shared" si="82"/>
        <v>0</v>
      </c>
      <c r="FS69">
        <v>0</v>
      </c>
      <c r="FT69" t="s">
        <v>19</v>
      </c>
      <c r="FU69" t="s">
        <v>20</v>
      </c>
      <c r="FX69">
        <v>106.2</v>
      </c>
      <c r="FY69">
        <v>53.55</v>
      </c>
      <c r="GA69" t="s">
        <v>3</v>
      </c>
      <c r="GD69">
        <v>0</v>
      </c>
      <c r="GF69">
        <v>-2063365966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83"/>
        <v>0</v>
      </c>
      <c r="GM69">
        <f t="shared" si="84"/>
        <v>2942.52</v>
      </c>
      <c r="GN69">
        <f t="shared" si="85"/>
        <v>2942.52</v>
      </c>
      <c r="GO69">
        <f t="shared" si="86"/>
        <v>0</v>
      </c>
      <c r="GP69">
        <f t="shared" si="87"/>
        <v>0</v>
      </c>
      <c r="GR69">
        <v>0</v>
      </c>
      <c r="GS69">
        <v>3</v>
      </c>
      <c r="GT69">
        <v>0</v>
      </c>
      <c r="GU69" t="s">
        <v>3</v>
      </c>
      <c r="GV69">
        <f t="shared" si="88"/>
        <v>0</v>
      </c>
      <c r="GW69">
        <v>1</v>
      </c>
      <c r="GX69">
        <f t="shared" si="89"/>
        <v>0</v>
      </c>
      <c r="HA69">
        <v>0</v>
      </c>
      <c r="HB69">
        <v>0</v>
      </c>
      <c r="IK69">
        <v>0</v>
      </c>
    </row>
    <row r="70" spans="1:245" x14ac:dyDescent="0.2">
      <c r="A70">
        <v>18</v>
      </c>
      <c r="B70">
        <v>1</v>
      </c>
      <c r="C70">
        <v>142</v>
      </c>
      <c r="E70" t="s">
        <v>195</v>
      </c>
      <c r="F70" t="s">
        <v>196</v>
      </c>
      <c r="G70" t="s">
        <v>197</v>
      </c>
      <c r="H70" t="s">
        <v>24</v>
      </c>
      <c r="I70">
        <f>I69*J70</f>
        <v>2.8000000000000003</v>
      </c>
      <c r="J70">
        <v>32.369942196531795</v>
      </c>
      <c r="O70">
        <f t="shared" si="57"/>
        <v>16688.64</v>
      </c>
      <c r="P70">
        <f t="shared" si="58"/>
        <v>16688.64</v>
      </c>
      <c r="Q70">
        <f t="shared" si="59"/>
        <v>0</v>
      </c>
      <c r="R70">
        <f t="shared" si="60"/>
        <v>0</v>
      </c>
      <c r="S70">
        <f t="shared" si="61"/>
        <v>0</v>
      </c>
      <c r="T70">
        <f t="shared" si="62"/>
        <v>0</v>
      </c>
      <c r="U70">
        <f t="shared" si="63"/>
        <v>0</v>
      </c>
      <c r="V70">
        <f t="shared" si="64"/>
        <v>0</v>
      </c>
      <c r="W70">
        <f t="shared" si="65"/>
        <v>0</v>
      </c>
      <c r="X70">
        <f t="shared" si="66"/>
        <v>0</v>
      </c>
      <c r="Y70">
        <f t="shared" si="67"/>
        <v>0</v>
      </c>
      <c r="AA70">
        <v>39076825</v>
      </c>
      <c r="AB70">
        <f t="shared" si="68"/>
        <v>995.03</v>
      </c>
      <c r="AC70">
        <f t="shared" si="90"/>
        <v>995.03</v>
      </c>
      <c r="AD70">
        <f t="shared" ref="AD70:AD94" si="91">ROUND((((ET70)-(EU70))+AE70),2)</f>
        <v>0</v>
      </c>
      <c r="AE70">
        <f t="shared" ref="AE70:AE94" si="92">ROUND((EU70),2)</f>
        <v>0</v>
      </c>
      <c r="AF70">
        <f t="shared" ref="AF70:AF94" si="93">ROUND((EV70),2)</f>
        <v>0</v>
      </c>
      <c r="AG70">
        <f t="shared" si="69"/>
        <v>0</v>
      </c>
      <c r="AH70">
        <f t="shared" ref="AH70:AH94" si="94">(EW70)</f>
        <v>0</v>
      </c>
      <c r="AI70">
        <f t="shared" ref="AI70:AI94" si="95">(EX70)</f>
        <v>0</v>
      </c>
      <c r="AJ70">
        <f t="shared" si="70"/>
        <v>0</v>
      </c>
      <c r="AK70">
        <v>995.03</v>
      </c>
      <c r="AL70">
        <v>995.03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106</v>
      </c>
      <c r="AU70">
        <v>54</v>
      </c>
      <c r="AV70">
        <v>1</v>
      </c>
      <c r="AW70">
        <v>1</v>
      </c>
      <c r="AZ70">
        <v>5.99</v>
      </c>
      <c r="BA70">
        <v>1</v>
      </c>
      <c r="BB70">
        <v>1</v>
      </c>
      <c r="BC70">
        <v>5.99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1</v>
      </c>
      <c r="BJ70" t="s">
        <v>198</v>
      </c>
      <c r="BM70">
        <v>10001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118</v>
      </c>
      <c r="CA70">
        <v>63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71"/>
        <v>16688.64</v>
      </c>
      <c r="CQ70">
        <f t="shared" si="72"/>
        <v>5960.2296999999999</v>
      </c>
      <c r="CR70">
        <f t="shared" si="73"/>
        <v>0</v>
      </c>
      <c r="CS70">
        <f t="shared" si="74"/>
        <v>0</v>
      </c>
      <c r="CT70">
        <f t="shared" si="75"/>
        <v>0</v>
      </c>
      <c r="CU70">
        <f t="shared" si="76"/>
        <v>0</v>
      </c>
      <c r="CV70">
        <f t="shared" si="77"/>
        <v>0</v>
      </c>
      <c r="CW70">
        <f t="shared" si="78"/>
        <v>0</v>
      </c>
      <c r="CX70">
        <f t="shared" si="79"/>
        <v>0</v>
      </c>
      <c r="CY70">
        <f t="shared" si="80"/>
        <v>0</v>
      </c>
      <c r="CZ70">
        <f t="shared" si="81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24</v>
      </c>
      <c r="DW70" t="s">
        <v>24</v>
      </c>
      <c r="DX70">
        <v>1</v>
      </c>
      <c r="EE70">
        <v>39174503</v>
      </c>
      <c r="EF70">
        <v>2</v>
      </c>
      <c r="EG70" t="s">
        <v>16</v>
      </c>
      <c r="EH70">
        <v>0</v>
      </c>
      <c r="EI70" t="s">
        <v>3</v>
      </c>
      <c r="EJ70">
        <v>1</v>
      </c>
      <c r="EK70">
        <v>10001</v>
      </c>
      <c r="EL70" t="s">
        <v>43</v>
      </c>
      <c r="EM70" t="s">
        <v>44</v>
      </c>
      <c r="EO70" t="s">
        <v>3</v>
      </c>
      <c r="EQ70">
        <v>0</v>
      </c>
      <c r="ER70">
        <v>995.03</v>
      </c>
      <c r="ES70">
        <v>995.03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82"/>
        <v>0</v>
      </c>
      <c r="FS70">
        <v>0</v>
      </c>
      <c r="FT70" t="s">
        <v>19</v>
      </c>
      <c r="FU70" t="s">
        <v>20</v>
      </c>
      <c r="FX70">
        <v>106.2</v>
      </c>
      <c r="FY70">
        <v>53.55</v>
      </c>
      <c r="GA70" t="s">
        <v>3</v>
      </c>
      <c r="GD70">
        <v>0</v>
      </c>
      <c r="GF70">
        <v>372894191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83"/>
        <v>0</v>
      </c>
      <c r="GM70">
        <f t="shared" si="84"/>
        <v>16688.64</v>
      </c>
      <c r="GN70">
        <f t="shared" si="85"/>
        <v>16688.64</v>
      </c>
      <c r="GO70">
        <f t="shared" si="86"/>
        <v>0</v>
      </c>
      <c r="GP70">
        <f t="shared" si="87"/>
        <v>0</v>
      </c>
      <c r="GR70">
        <v>0</v>
      </c>
      <c r="GS70">
        <v>3</v>
      </c>
      <c r="GT70">
        <v>0</v>
      </c>
      <c r="GU70" t="s">
        <v>3</v>
      </c>
      <c r="GV70">
        <f t="shared" si="88"/>
        <v>0</v>
      </c>
      <c r="GW70">
        <v>1</v>
      </c>
      <c r="GX70">
        <f t="shared" si="89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143</v>
      </c>
      <c r="E71" t="s">
        <v>199</v>
      </c>
      <c r="F71" t="s">
        <v>200</v>
      </c>
      <c r="G71" t="s">
        <v>201</v>
      </c>
      <c r="H71" t="s">
        <v>24</v>
      </c>
      <c r="I71">
        <f>I69*J71</f>
        <v>5.85</v>
      </c>
      <c r="J71">
        <v>67.630057803468205</v>
      </c>
      <c r="O71">
        <f t="shared" si="57"/>
        <v>44559.82</v>
      </c>
      <c r="P71">
        <f t="shared" si="58"/>
        <v>44559.82</v>
      </c>
      <c r="Q71">
        <f t="shared" si="59"/>
        <v>0</v>
      </c>
      <c r="R71">
        <f t="shared" si="60"/>
        <v>0</v>
      </c>
      <c r="S71">
        <f t="shared" si="61"/>
        <v>0</v>
      </c>
      <c r="T71">
        <f t="shared" si="62"/>
        <v>0</v>
      </c>
      <c r="U71">
        <f t="shared" si="63"/>
        <v>0</v>
      </c>
      <c r="V71">
        <f t="shared" si="64"/>
        <v>0</v>
      </c>
      <c r="W71">
        <f t="shared" si="65"/>
        <v>0</v>
      </c>
      <c r="X71">
        <f t="shared" si="66"/>
        <v>0</v>
      </c>
      <c r="Y71">
        <f t="shared" si="67"/>
        <v>0</v>
      </c>
      <c r="AA71">
        <v>39076825</v>
      </c>
      <c r="AB71">
        <f t="shared" si="68"/>
        <v>1271.6300000000001</v>
      </c>
      <c r="AC71">
        <f t="shared" si="90"/>
        <v>1271.6300000000001</v>
      </c>
      <c r="AD71">
        <f t="shared" si="91"/>
        <v>0</v>
      </c>
      <c r="AE71">
        <f t="shared" si="92"/>
        <v>0</v>
      </c>
      <c r="AF71">
        <f t="shared" si="93"/>
        <v>0</v>
      </c>
      <c r="AG71">
        <f t="shared" si="69"/>
        <v>0</v>
      </c>
      <c r="AH71">
        <f t="shared" si="94"/>
        <v>0</v>
      </c>
      <c r="AI71">
        <f t="shared" si="95"/>
        <v>0</v>
      </c>
      <c r="AJ71">
        <f t="shared" si="70"/>
        <v>0</v>
      </c>
      <c r="AK71">
        <v>1271.6300000000001</v>
      </c>
      <c r="AL71">
        <v>1271.6300000000001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106</v>
      </c>
      <c r="AU71">
        <v>54</v>
      </c>
      <c r="AV71">
        <v>1</v>
      </c>
      <c r="AW71">
        <v>1</v>
      </c>
      <c r="AZ71">
        <v>5.99</v>
      </c>
      <c r="BA71">
        <v>1</v>
      </c>
      <c r="BB71">
        <v>1</v>
      </c>
      <c r="BC71">
        <v>5.99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202</v>
      </c>
      <c r="BM71">
        <v>10001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118</v>
      </c>
      <c r="CA71">
        <v>63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1"/>
        <v>44559.82</v>
      </c>
      <c r="CQ71">
        <f t="shared" si="72"/>
        <v>7617.0637000000006</v>
      </c>
      <c r="CR71">
        <f t="shared" si="73"/>
        <v>0</v>
      </c>
      <c r="CS71">
        <f t="shared" si="74"/>
        <v>0</v>
      </c>
      <c r="CT71">
        <f t="shared" si="75"/>
        <v>0</v>
      </c>
      <c r="CU71">
        <f t="shared" si="76"/>
        <v>0</v>
      </c>
      <c r="CV71">
        <f t="shared" si="77"/>
        <v>0</v>
      </c>
      <c r="CW71">
        <f t="shared" si="78"/>
        <v>0</v>
      </c>
      <c r="CX71">
        <f t="shared" si="79"/>
        <v>0</v>
      </c>
      <c r="CY71">
        <f t="shared" si="80"/>
        <v>0</v>
      </c>
      <c r="CZ71">
        <f t="shared" si="81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24</v>
      </c>
      <c r="DW71" t="s">
        <v>24</v>
      </c>
      <c r="DX71">
        <v>1</v>
      </c>
      <c r="EE71">
        <v>39174503</v>
      </c>
      <c r="EF71">
        <v>2</v>
      </c>
      <c r="EG71" t="s">
        <v>16</v>
      </c>
      <c r="EH71">
        <v>0</v>
      </c>
      <c r="EI71" t="s">
        <v>3</v>
      </c>
      <c r="EJ71">
        <v>1</v>
      </c>
      <c r="EK71">
        <v>10001</v>
      </c>
      <c r="EL71" t="s">
        <v>43</v>
      </c>
      <c r="EM71" t="s">
        <v>44</v>
      </c>
      <c r="EO71" t="s">
        <v>3</v>
      </c>
      <c r="EQ71">
        <v>0</v>
      </c>
      <c r="ER71">
        <v>1271.6300000000001</v>
      </c>
      <c r="ES71">
        <v>1271.6300000000001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2"/>
        <v>0</v>
      </c>
      <c r="FS71">
        <v>0</v>
      </c>
      <c r="FT71" t="s">
        <v>19</v>
      </c>
      <c r="FU71" t="s">
        <v>20</v>
      </c>
      <c r="FX71">
        <v>106.2</v>
      </c>
      <c r="FY71">
        <v>53.55</v>
      </c>
      <c r="GA71" t="s">
        <v>3</v>
      </c>
      <c r="GD71">
        <v>0</v>
      </c>
      <c r="GF71">
        <v>-796608360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83"/>
        <v>0</v>
      </c>
      <c r="GM71">
        <f t="shared" si="84"/>
        <v>44559.82</v>
      </c>
      <c r="GN71">
        <f t="shared" si="85"/>
        <v>44559.82</v>
      </c>
      <c r="GO71">
        <f t="shared" si="86"/>
        <v>0</v>
      </c>
      <c r="GP71">
        <f t="shared" si="87"/>
        <v>0</v>
      </c>
      <c r="GR71">
        <v>0</v>
      </c>
      <c r="GS71">
        <v>3</v>
      </c>
      <c r="GT71">
        <v>0</v>
      </c>
      <c r="GU71" t="s">
        <v>3</v>
      </c>
      <c r="GV71">
        <f t="shared" si="88"/>
        <v>0</v>
      </c>
      <c r="GW71">
        <v>1</v>
      </c>
      <c r="GX71">
        <f t="shared" si="89"/>
        <v>0</v>
      </c>
      <c r="HA71">
        <v>0</v>
      </c>
      <c r="HB71">
        <v>0</v>
      </c>
      <c r="IK71">
        <v>0</v>
      </c>
    </row>
    <row r="72" spans="1:245" x14ac:dyDescent="0.2">
      <c r="A72">
        <v>18</v>
      </c>
      <c r="B72">
        <v>1</v>
      </c>
      <c r="C72">
        <v>141</v>
      </c>
      <c r="E72" t="s">
        <v>203</v>
      </c>
      <c r="F72" t="s">
        <v>204</v>
      </c>
      <c r="G72" t="s">
        <v>205</v>
      </c>
      <c r="H72" t="s">
        <v>24</v>
      </c>
      <c r="I72">
        <f>I69*J72</f>
        <v>8.65</v>
      </c>
      <c r="J72">
        <v>100.00000000000001</v>
      </c>
      <c r="O72">
        <f t="shared" si="57"/>
        <v>0</v>
      </c>
      <c r="P72">
        <f t="shared" si="58"/>
        <v>0</v>
      </c>
      <c r="Q72">
        <f t="shared" si="59"/>
        <v>0</v>
      </c>
      <c r="R72">
        <f t="shared" si="60"/>
        <v>0</v>
      </c>
      <c r="S72">
        <f t="shared" si="61"/>
        <v>0</v>
      </c>
      <c r="T72">
        <f t="shared" si="62"/>
        <v>0</v>
      </c>
      <c r="U72">
        <f t="shared" si="63"/>
        <v>0</v>
      </c>
      <c r="V72">
        <f t="shared" si="64"/>
        <v>0</v>
      </c>
      <c r="W72">
        <f t="shared" si="65"/>
        <v>0</v>
      </c>
      <c r="X72">
        <f t="shared" si="66"/>
        <v>0</v>
      </c>
      <c r="Y72">
        <f t="shared" si="67"/>
        <v>0</v>
      </c>
      <c r="AA72">
        <v>39076825</v>
      </c>
      <c r="AB72">
        <f t="shared" si="68"/>
        <v>0</v>
      </c>
      <c r="AC72">
        <f t="shared" si="90"/>
        <v>0</v>
      </c>
      <c r="AD72">
        <f t="shared" si="91"/>
        <v>0</v>
      </c>
      <c r="AE72">
        <f t="shared" si="92"/>
        <v>0</v>
      </c>
      <c r="AF72">
        <f t="shared" si="93"/>
        <v>0</v>
      </c>
      <c r="AG72">
        <f t="shared" si="69"/>
        <v>0</v>
      </c>
      <c r="AH72">
        <f t="shared" si="94"/>
        <v>0</v>
      </c>
      <c r="AI72">
        <f t="shared" si="95"/>
        <v>0</v>
      </c>
      <c r="AJ72">
        <f t="shared" si="70"/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106</v>
      </c>
      <c r="AU72">
        <v>54</v>
      </c>
      <c r="AV72">
        <v>1</v>
      </c>
      <c r="AW72">
        <v>1</v>
      </c>
      <c r="AZ72">
        <v>5.99</v>
      </c>
      <c r="BA72">
        <v>1</v>
      </c>
      <c r="BB72">
        <v>1</v>
      </c>
      <c r="BC72">
        <v>5.99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3</v>
      </c>
      <c r="BM72">
        <v>10001</v>
      </c>
      <c r="BN72">
        <v>0</v>
      </c>
      <c r="BO72" t="s">
        <v>3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118</v>
      </c>
      <c r="CA72">
        <v>63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71"/>
        <v>0</v>
      </c>
      <c r="CQ72">
        <f t="shared" si="72"/>
        <v>0</v>
      </c>
      <c r="CR72">
        <f t="shared" si="73"/>
        <v>0</v>
      </c>
      <c r="CS72">
        <f t="shared" si="74"/>
        <v>0</v>
      </c>
      <c r="CT72">
        <f t="shared" si="75"/>
        <v>0</v>
      </c>
      <c r="CU72">
        <f t="shared" si="76"/>
        <v>0</v>
      </c>
      <c r="CV72">
        <f t="shared" si="77"/>
        <v>0</v>
      </c>
      <c r="CW72">
        <f t="shared" si="78"/>
        <v>0</v>
      </c>
      <c r="CX72">
        <f t="shared" si="79"/>
        <v>0</v>
      </c>
      <c r="CY72">
        <f t="shared" si="80"/>
        <v>0</v>
      </c>
      <c r="CZ72">
        <f t="shared" si="81"/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24</v>
      </c>
      <c r="DW72" t="s">
        <v>24</v>
      </c>
      <c r="DX72">
        <v>1</v>
      </c>
      <c r="EE72">
        <v>39174503</v>
      </c>
      <c r="EF72">
        <v>2</v>
      </c>
      <c r="EG72" t="s">
        <v>16</v>
      </c>
      <c r="EH72">
        <v>0</v>
      </c>
      <c r="EI72" t="s">
        <v>3</v>
      </c>
      <c r="EJ72">
        <v>1</v>
      </c>
      <c r="EK72">
        <v>10001</v>
      </c>
      <c r="EL72" t="s">
        <v>43</v>
      </c>
      <c r="EM72" t="s">
        <v>44</v>
      </c>
      <c r="EO72" t="s">
        <v>3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82"/>
        <v>0</v>
      </c>
      <c r="FS72">
        <v>0</v>
      </c>
      <c r="FT72" t="s">
        <v>19</v>
      </c>
      <c r="FU72" t="s">
        <v>20</v>
      </c>
      <c r="FX72">
        <v>106.2</v>
      </c>
      <c r="FY72">
        <v>53.55</v>
      </c>
      <c r="GA72" t="s">
        <v>77</v>
      </c>
      <c r="GD72">
        <v>0</v>
      </c>
      <c r="GF72">
        <v>-732808487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83"/>
        <v>0</v>
      </c>
      <c r="GM72">
        <f t="shared" si="84"/>
        <v>0</v>
      </c>
      <c r="GN72">
        <f t="shared" si="85"/>
        <v>0</v>
      </c>
      <c r="GO72">
        <f t="shared" si="86"/>
        <v>0</v>
      </c>
      <c r="GP72">
        <f t="shared" si="87"/>
        <v>0</v>
      </c>
      <c r="GR72">
        <v>0</v>
      </c>
      <c r="GS72">
        <v>4</v>
      </c>
      <c r="GT72">
        <v>0</v>
      </c>
      <c r="GU72" t="s">
        <v>3</v>
      </c>
      <c r="GV72">
        <f t="shared" si="88"/>
        <v>0</v>
      </c>
      <c r="GW72">
        <v>1</v>
      </c>
      <c r="GX72">
        <f t="shared" si="89"/>
        <v>0</v>
      </c>
      <c r="HA72">
        <v>0</v>
      </c>
      <c r="HB72">
        <v>0</v>
      </c>
      <c r="IK72">
        <v>0</v>
      </c>
    </row>
    <row r="73" spans="1:245" x14ac:dyDescent="0.2">
      <c r="A73">
        <v>17</v>
      </c>
      <c r="B73">
        <v>1</v>
      </c>
      <c r="C73">
        <f>ROW(SmtRes!A151)</f>
        <v>151</v>
      </c>
      <c r="D73">
        <f>ROW(EtalonRes!A146)</f>
        <v>146</v>
      </c>
      <c r="E73" t="s">
        <v>206</v>
      </c>
      <c r="F73" t="s">
        <v>207</v>
      </c>
      <c r="G73" t="s">
        <v>208</v>
      </c>
      <c r="H73" t="s">
        <v>14</v>
      </c>
      <c r="I73">
        <v>0.09</v>
      </c>
      <c r="J73">
        <v>0</v>
      </c>
      <c r="O73">
        <f t="shared" si="57"/>
        <v>393.39</v>
      </c>
      <c r="P73">
        <f t="shared" si="58"/>
        <v>82.34</v>
      </c>
      <c r="Q73">
        <f t="shared" si="59"/>
        <v>0.36</v>
      </c>
      <c r="R73">
        <f t="shared" si="60"/>
        <v>0.06</v>
      </c>
      <c r="S73">
        <f t="shared" si="61"/>
        <v>310.69</v>
      </c>
      <c r="T73">
        <f t="shared" si="62"/>
        <v>0</v>
      </c>
      <c r="U73">
        <f t="shared" si="63"/>
        <v>5.9345999999999997</v>
      </c>
      <c r="V73">
        <f t="shared" si="64"/>
        <v>8.9999999999999998E-4</v>
      </c>
      <c r="W73">
        <f t="shared" si="65"/>
        <v>0</v>
      </c>
      <c r="X73">
        <f t="shared" si="66"/>
        <v>248.6</v>
      </c>
      <c r="Y73">
        <f t="shared" si="67"/>
        <v>155.38</v>
      </c>
      <c r="AA73">
        <v>39076825</v>
      </c>
      <c r="AB73">
        <f t="shared" si="68"/>
        <v>729.71</v>
      </c>
      <c r="AC73">
        <f t="shared" si="90"/>
        <v>152.72999999999999</v>
      </c>
      <c r="AD73">
        <f t="shared" si="91"/>
        <v>0.66</v>
      </c>
      <c r="AE73">
        <f t="shared" si="92"/>
        <v>0.12</v>
      </c>
      <c r="AF73">
        <f t="shared" si="93"/>
        <v>576.32000000000005</v>
      </c>
      <c r="AG73">
        <f t="shared" si="69"/>
        <v>0</v>
      </c>
      <c r="AH73">
        <f t="shared" si="94"/>
        <v>65.94</v>
      </c>
      <c r="AI73">
        <f t="shared" si="95"/>
        <v>0.01</v>
      </c>
      <c r="AJ73">
        <f t="shared" si="70"/>
        <v>0</v>
      </c>
      <c r="AK73">
        <v>729.71</v>
      </c>
      <c r="AL73">
        <v>152.72999999999999</v>
      </c>
      <c r="AM73">
        <v>0.66</v>
      </c>
      <c r="AN73">
        <v>0.12</v>
      </c>
      <c r="AO73">
        <v>576.32000000000005</v>
      </c>
      <c r="AP73">
        <v>0</v>
      </c>
      <c r="AQ73">
        <v>65.94</v>
      </c>
      <c r="AR73">
        <v>0.01</v>
      </c>
      <c r="AS73">
        <v>0</v>
      </c>
      <c r="AT73">
        <v>80</v>
      </c>
      <c r="AU73">
        <v>50</v>
      </c>
      <c r="AV73">
        <v>1</v>
      </c>
      <c r="AW73">
        <v>1</v>
      </c>
      <c r="AZ73">
        <v>5.99</v>
      </c>
      <c r="BA73">
        <v>5.99</v>
      </c>
      <c r="BB73">
        <v>5.99</v>
      </c>
      <c r="BC73">
        <v>5.99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1</v>
      </c>
      <c r="BJ73" t="s">
        <v>209</v>
      </c>
      <c r="BM73">
        <v>62001</v>
      </c>
      <c r="BN73">
        <v>0</v>
      </c>
      <c r="BO73" t="s">
        <v>3</v>
      </c>
      <c r="BP73">
        <v>0</v>
      </c>
      <c r="BQ73">
        <v>6</v>
      </c>
      <c r="BR73">
        <v>0</v>
      </c>
      <c r="BS73">
        <v>5.99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80</v>
      </c>
      <c r="CA73">
        <v>50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1"/>
        <v>393.39</v>
      </c>
      <c r="CQ73">
        <f t="shared" si="72"/>
        <v>914.85270000000003</v>
      </c>
      <c r="CR73">
        <f t="shared" si="73"/>
        <v>3.9534000000000002</v>
      </c>
      <c r="CS73">
        <f t="shared" si="74"/>
        <v>0.71879999999999999</v>
      </c>
      <c r="CT73">
        <f t="shared" si="75"/>
        <v>3452.1568000000002</v>
      </c>
      <c r="CU73">
        <f t="shared" si="76"/>
        <v>0</v>
      </c>
      <c r="CV73">
        <f t="shared" si="77"/>
        <v>65.94</v>
      </c>
      <c r="CW73">
        <f t="shared" si="78"/>
        <v>0.01</v>
      </c>
      <c r="CX73">
        <f t="shared" si="79"/>
        <v>0</v>
      </c>
      <c r="CY73">
        <f t="shared" si="80"/>
        <v>248.6</v>
      </c>
      <c r="CZ73">
        <f t="shared" si="81"/>
        <v>155.375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14</v>
      </c>
      <c r="DW73" t="s">
        <v>14</v>
      </c>
      <c r="DX73">
        <v>100</v>
      </c>
      <c r="EE73">
        <v>39174587</v>
      </c>
      <c r="EF73">
        <v>6</v>
      </c>
      <c r="EG73" t="s">
        <v>50</v>
      </c>
      <c r="EH73">
        <v>0</v>
      </c>
      <c r="EI73" t="s">
        <v>3</v>
      </c>
      <c r="EJ73">
        <v>1</v>
      </c>
      <c r="EK73">
        <v>62001</v>
      </c>
      <c r="EL73" t="s">
        <v>147</v>
      </c>
      <c r="EM73" t="s">
        <v>148</v>
      </c>
      <c r="EO73" t="s">
        <v>3</v>
      </c>
      <c r="EQ73">
        <v>0</v>
      </c>
      <c r="ER73">
        <v>729.71</v>
      </c>
      <c r="ES73">
        <v>152.72999999999999</v>
      </c>
      <c r="ET73">
        <v>0.66</v>
      </c>
      <c r="EU73">
        <v>0.12</v>
      </c>
      <c r="EV73">
        <v>576.32000000000005</v>
      </c>
      <c r="EW73">
        <v>65.94</v>
      </c>
      <c r="EX73">
        <v>0.01</v>
      </c>
      <c r="EY73">
        <v>0</v>
      </c>
      <c r="FQ73">
        <v>0</v>
      </c>
      <c r="FR73">
        <f t="shared" si="82"/>
        <v>0</v>
      </c>
      <c r="FS73">
        <v>0</v>
      </c>
      <c r="FX73">
        <v>80</v>
      </c>
      <c r="FY73">
        <v>50</v>
      </c>
      <c r="GA73" t="s">
        <v>3</v>
      </c>
      <c r="GD73">
        <v>0</v>
      </c>
      <c r="GF73">
        <v>-1809699380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83"/>
        <v>0</v>
      </c>
      <c r="GM73">
        <f t="shared" si="84"/>
        <v>797.37</v>
      </c>
      <c r="GN73">
        <f t="shared" si="85"/>
        <v>797.37</v>
      </c>
      <c r="GO73">
        <f t="shared" si="86"/>
        <v>0</v>
      </c>
      <c r="GP73">
        <f t="shared" si="87"/>
        <v>0</v>
      </c>
      <c r="GR73">
        <v>0</v>
      </c>
      <c r="GS73">
        <v>3</v>
      </c>
      <c r="GT73">
        <v>0</v>
      </c>
      <c r="GU73" t="s">
        <v>3</v>
      </c>
      <c r="GV73">
        <f t="shared" si="88"/>
        <v>0</v>
      </c>
      <c r="GW73">
        <v>1</v>
      </c>
      <c r="GX73">
        <f t="shared" si="89"/>
        <v>0</v>
      </c>
      <c r="HA73">
        <v>0</v>
      </c>
      <c r="HB73">
        <v>0</v>
      </c>
      <c r="IK73">
        <v>0</v>
      </c>
    </row>
    <row r="74" spans="1:245" x14ac:dyDescent="0.2">
      <c r="A74">
        <v>18</v>
      </c>
      <c r="B74">
        <v>1</v>
      </c>
      <c r="C74">
        <v>150</v>
      </c>
      <c r="E74" t="s">
        <v>210</v>
      </c>
      <c r="F74" t="s">
        <v>173</v>
      </c>
      <c r="G74" t="s">
        <v>174</v>
      </c>
      <c r="H74" t="s">
        <v>92</v>
      </c>
      <c r="I74">
        <f>I73*J74</f>
        <v>1.449E-3</v>
      </c>
      <c r="J74">
        <v>1.61E-2</v>
      </c>
      <c r="O74">
        <f t="shared" si="57"/>
        <v>195.58</v>
      </c>
      <c r="P74">
        <f t="shared" si="58"/>
        <v>195.58</v>
      </c>
      <c r="Q74">
        <f t="shared" si="59"/>
        <v>0</v>
      </c>
      <c r="R74">
        <f t="shared" si="60"/>
        <v>0</v>
      </c>
      <c r="S74">
        <f t="shared" si="61"/>
        <v>0</v>
      </c>
      <c r="T74">
        <f t="shared" si="62"/>
        <v>0</v>
      </c>
      <c r="U74">
        <f t="shared" si="63"/>
        <v>0</v>
      </c>
      <c r="V74">
        <f t="shared" si="64"/>
        <v>0</v>
      </c>
      <c r="W74">
        <f t="shared" si="65"/>
        <v>0</v>
      </c>
      <c r="X74">
        <f t="shared" si="66"/>
        <v>0</v>
      </c>
      <c r="Y74">
        <f t="shared" si="67"/>
        <v>0</v>
      </c>
      <c r="AA74">
        <v>39076825</v>
      </c>
      <c r="AB74">
        <f t="shared" si="68"/>
        <v>22533</v>
      </c>
      <c r="AC74">
        <f t="shared" si="90"/>
        <v>22533</v>
      </c>
      <c r="AD74">
        <f t="shared" si="91"/>
        <v>0</v>
      </c>
      <c r="AE74">
        <f t="shared" si="92"/>
        <v>0</v>
      </c>
      <c r="AF74">
        <f t="shared" si="93"/>
        <v>0</v>
      </c>
      <c r="AG74">
        <f t="shared" si="69"/>
        <v>0</v>
      </c>
      <c r="AH74">
        <f t="shared" si="94"/>
        <v>0</v>
      </c>
      <c r="AI74">
        <f t="shared" si="95"/>
        <v>0</v>
      </c>
      <c r="AJ74">
        <f t="shared" si="70"/>
        <v>0</v>
      </c>
      <c r="AK74">
        <v>22533</v>
      </c>
      <c r="AL74">
        <v>22533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80</v>
      </c>
      <c r="AU74">
        <v>50</v>
      </c>
      <c r="AV74">
        <v>1</v>
      </c>
      <c r="AW74">
        <v>1</v>
      </c>
      <c r="AZ74">
        <v>5.99</v>
      </c>
      <c r="BA74">
        <v>1</v>
      </c>
      <c r="BB74">
        <v>1</v>
      </c>
      <c r="BC74">
        <v>5.99</v>
      </c>
      <c r="BD74" t="s">
        <v>3</v>
      </c>
      <c r="BE74" t="s">
        <v>3</v>
      </c>
      <c r="BF74" t="s">
        <v>3</v>
      </c>
      <c r="BG74" t="s">
        <v>3</v>
      </c>
      <c r="BH74">
        <v>3</v>
      </c>
      <c r="BI74">
        <v>1</v>
      </c>
      <c r="BJ74" t="s">
        <v>175</v>
      </c>
      <c r="BM74">
        <v>62001</v>
      </c>
      <c r="BN74">
        <v>0</v>
      </c>
      <c r="BO74" t="s">
        <v>3</v>
      </c>
      <c r="BP74">
        <v>0</v>
      </c>
      <c r="BQ74">
        <v>6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80</v>
      </c>
      <c r="CA74">
        <v>50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71"/>
        <v>195.58</v>
      </c>
      <c r="CQ74">
        <f t="shared" si="72"/>
        <v>134972.67000000001</v>
      </c>
      <c r="CR74">
        <f t="shared" si="73"/>
        <v>0</v>
      </c>
      <c r="CS74">
        <f t="shared" si="74"/>
        <v>0</v>
      </c>
      <c r="CT74">
        <f t="shared" si="75"/>
        <v>0</v>
      </c>
      <c r="CU74">
        <f t="shared" si="76"/>
        <v>0</v>
      </c>
      <c r="CV74">
        <f t="shared" si="77"/>
        <v>0</v>
      </c>
      <c r="CW74">
        <f t="shared" si="78"/>
        <v>0</v>
      </c>
      <c r="CX74">
        <f t="shared" si="79"/>
        <v>0</v>
      </c>
      <c r="CY74">
        <f t="shared" si="80"/>
        <v>0</v>
      </c>
      <c r="CZ74">
        <f t="shared" si="81"/>
        <v>0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1009</v>
      </c>
      <c r="DV74" t="s">
        <v>92</v>
      </c>
      <c r="DW74" t="s">
        <v>92</v>
      </c>
      <c r="DX74">
        <v>1000</v>
      </c>
      <c r="EE74">
        <v>39174587</v>
      </c>
      <c r="EF74">
        <v>6</v>
      </c>
      <c r="EG74" t="s">
        <v>50</v>
      </c>
      <c r="EH74">
        <v>0</v>
      </c>
      <c r="EI74" t="s">
        <v>3</v>
      </c>
      <c r="EJ74">
        <v>1</v>
      </c>
      <c r="EK74">
        <v>62001</v>
      </c>
      <c r="EL74" t="s">
        <v>147</v>
      </c>
      <c r="EM74" t="s">
        <v>148</v>
      </c>
      <c r="EO74" t="s">
        <v>3</v>
      </c>
      <c r="EQ74">
        <v>0</v>
      </c>
      <c r="ER74">
        <v>22533</v>
      </c>
      <c r="ES74">
        <v>22533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82"/>
        <v>0</v>
      </c>
      <c r="FS74">
        <v>0</v>
      </c>
      <c r="FX74">
        <v>80</v>
      </c>
      <c r="FY74">
        <v>50</v>
      </c>
      <c r="GA74" t="s">
        <v>3</v>
      </c>
      <c r="GD74">
        <v>0</v>
      </c>
      <c r="GF74">
        <v>400327460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83"/>
        <v>0</v>
      </c>
      <c r="GM74">
        <f t="shared" si="84"/>
        <v>195.58</v>
      </c>
      <c r="GN74">
        <f t="shared" si="85"/>
        <v>195.58</v>
      </c>
      <c r="GO74">
        <f t="shared" si="86"/>
        <v>0</v>
      </c>
      <c r="GP74">
        <f t="shared" si="87"/>
        <v>0</v>
      </c>
      <c r="GR74">
        <v>0</v>
      </c>
      <c r="GS74">
        <v>3</v>
      </c>
      <c r="GT74">
        <v>0</v>
      </c>
      <c r="GU74" t="s">
        <v>3</v>
      </c>
      <c r="GV74">
        <f t="shared" si="88"/>
        <v>0</v>
      </c>
      <c r="GW74">
        <v>1</v>
      </c>
      <c r="GX74">
        <f t="shared" si="89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149</v>
      </c>
      <c r="E75" t="s">
        <v>211</v>
      </c>
      <c r="F75" t="s">
        <v>177</v>
      </c>
      <c r="G75" t="s">
        <v>178</v>
      </c>
      <c r="H75" t="s">
        <v>92</v>
      </c>
      <c r="I75">
        <f>I73*J75</f>
        <v>1.449E-3</v>
      </c>
      <c r="J75">
        <v>1.61E-2</v>
      </c>
      <c r="O75">
        <f t="shared" si="57"/>
        <v>0</v>
      </c>
      <c r="P75">
        <f t="shared" si="58"/>
        <v>0</v>
      </c>
      <c r="Q75">
        <f t="shared" si="59"/>
        <v>0</v>
      </c>
      <c r="R75">
        <f t="shared" si="60"/>
        <v>0</v>
      </c>
      <c r="S75">
        <f t="shared" si="61"/>
        <v>0</v>
      </c>
      <c r="T75">
        <f t="shared" si="62"/>
        <v>0</v>
      </c>
      <c r="U75">
        <f t="shared" si="63"/>
        <v>0</v>
      </c>
      <c r="V75">
        <f t="shared" si="64"/>
        <v>0</v>
      </c>
      <c r="W75">
        <f t="shared" si="65"/>
        <v>0</v>
      </c>
      <c r="X75">
        <f t="shared" si="66"/>
        <v>0</v>
      </c>
      <c r="Y75">
        <f t="shared" si="67"/>
        <v>0</v>
      </c>
      <c r="AA75">
        <v>39076825</v>
      </c>
      <c r="AB75">
        <f t="shared" si="68"/>
        <v>0</v>
      </c>
      <c r="AC75">
        <f t="shared" si="90"/>
        <v>0</v>
      </c>
      <c r="AD75">
        <f t="shared" si="91"/>
        <v>0</v>
      </c>
      <c r="AE75">
        <f t="shared" si="92"/>
        <v>0</v>
      </c>
      <c r="AF75">
        <f t="shared" si="93"/>
        <v>0</v>
      </c>
      <c r="AG75">
        <f t="shared" si="69"/>
        <v>0</v>
      </c>
      <c r="AH75">
        <f t="shared" si="94"/>
        <v>0</v>
      </c>
      <c r="AI75">
        <f t="shared" si="95"/>
        <v>0</v>
      </c>
      <c r="AJ75">
        <f t="shared" si="70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80</v>
      </c>
      <c r="AU75">
        <v>50</v>
      </c>
      <c r="AV75">
        <v>1</v>
      </c>
      <c r="AW75">
        <v>1</v>
      </c>
      <c r="AZ75">
        <v>5.99</v>
      </c>
      <c r="BA75">
        <v>1</v>
      </c>
      <c r="BB75">
        <v>1</v>
      </c>
      <c r="BC75">
        <v>5.99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3</v>
      </c>
      <c r="BM75">
        <v>62001</v>
      </c>
      <c r="BN75">
        <v>0</v>
      </c>
      <c r="BO75" t="s">
        <v>3</v>
      </c>
      <c r="BP75">
        <v>0</v>
      </c>
      <c r="BQ75">
        <v>6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80</v>
      </c>
      <c r="CA75">
        <v>50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1"/>
        <v>0</v>
      </c>
      <c r="CQ75">
        <f t="shared" si="72"/>
        <v>0</v>
      </c>
      <c r="CR75">
        <f t="shared" si="73"/>
        <v>0</v>
      </c>
      <c r="CS75">
        <f t="shared" si="74"/>
        <v>0</v>
      </c>
      <c r="CT75">
        <f t="shared" si="75"/>
        <v>0</v>
      </c>
      <c r="CU75">
        <f t="shared" si="76"/>
        <v>0</v>
      </c>
      <c r="CV75">
        <f t="shared" si="77"/>
        <v>0</v>
      </c>
      <c r="CW75">
        <f t="shared" si="78"/>
        <v>0</v>
      </c>
      <c r="CX75">
        <f t="shared" si="79"/>
        <v>0</v>
      </c>
      <c r="CY75">
        <f t="shared" si="80"/>
        <v>0</v>
      </c>
      <c r="CZ75">
        <f t="shared" si="81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92</v>
      </c>
      <c r="DW75" t="s">
        <v>92</v>
      </c>
      <c r="DX75">
        <v>1000</v>
      </c>
      <c r="EE75">
        <v>39174587</v>
      </c>
      <c r="EF75">
        <v>6</v>
      </c>
      <c r="EG75" t="s">
        <v>50</v>
      </c>
      <c r="EH75">
        <v>0</v>
      </c>
      <c r="EI75" t="s">
        <v>3</v>
      </c>
      <c r="EJ75">
        <v>1</v>
      </c>
      <c r="EK75">
        <v>62001</v>
      </c>
      <c r="EL75" t="s">
        <v>147</v>
      </c>
      <c r="EM75" t="s">
        <v>148</v>
      </c>
      <c r="EO75" t="s">
        <v>3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2"/>
        <v>0</v>
      </c>
      <c r="FS75">
        <v>0</v>
      </c>
      <c r="FX75">
        <v>80</v>
      </c>
      <c r="FY75">
        <v>50</v>
      </c>
      <c r="GA75" t="s">
        <v>77</v>
      </c>
      <c r="GD75">
        <v>0</v>
      </c>
      <c r="GF75">
        <v>84301199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83"/>
        <v>0</v>
      </c>
      <c r="GM75">
        <f t="shared" si="84"/>
        <v>0</v>
      </c>
      <c r="GN75">
        <f t="shared" si="85"/>
        <v>0</v>
      </c>
      <c r="GO75">
        <f t="shared" si="86"/>
        <v>0</v>
      </c>
      <c r="GP75">
        <f t="shared" si="87"/>
        <v>0</v>
      </c>
      <c r="GR75">
        <v>0</v>
      </c>
      <c r="GS75">
        <v>4</v>
      </c>
      <c r="GT75">
        <v>0</v>
      </c>
      <c r="GU75" t="s">
        <v>3</v>
      </c>
      <c r="GV75">
        <f t="shared" si="88"/>
        <v>0</v>
      </c>
      <c r="GW75">
        <v>1</v>
      </c>
      <c r="GX75">
        <f t="shared" si="89"/>
        <v>0</v>
      </c>
      <c r="HA75">
        <v>0</v>
      </c>
      <c r="HB75">
        <v>0</v>
      </c>
      <c r="IK75">
        <v>0</v>
      </c>
    </row>
    <row r="76" spans="1:245" x14ac:dyDescent="0.2">
      <c r="A76">
        <v>17</v>
      </c>
      <c r="B76">
        <v>1</v>
      </c>
      <c r="C76">
        <f>ROW(SmtRes!A158)</f>
        <v>158</v>
      </c>
      <c r="D76">
        <f>ROW(EtalonRes!A152)</f>
        <v>152</v>
      </c>
      <c r="E76" t="s">
        <v>212</v>
      </c>
      <c r="F76" t="s">
        <v>213</v>
      </c>
      <c r="G76" t="s">
        <v>214</v>
      </c>
      <c r="H76" t="s">
        <v>14</v>
      </c>
      <c r="I76">
        <v>6.2399999999999997E-2</v>
      </c>
      <c r="J76">
        <v>0</v>
      </c>
      <c r="O76">
        <f t="shared" si="57"/>
        <v>301.06</v>
      </c>
      <c r="P76">
        <f t="shared" si="58"/>
        <v>57.09</v>
      </c>
      <c r="Q76">
        <f t="shared" si="59"/>
        <v>0.25</v>
      </c>
      <c r="R76">
        <f t="shared" si="60"/>
        <v>0.04</v>
      </c>
      <c r="S76">
        <f t="shared" si="61"/>
        <v>243.72</v>
      </c>
      <c r="T76">
        <f t="shared" si="62"/>
        <v>0</v>
      </c>
      <c r="U76">
        <f t="shared" si="63"/>
        <v>5.0294399999999992</v>
      </c>
      <c r="V76">
        <f t="shared" si="64"/>
        <v>6.2399999999999999E-4</v>
      </c>
      <c r="W76">
        <f t="shared" si="65"/>
        <v>0</v>
      </c>
      <c r="X76">
        <f t="shared" si="66"/>
        <v>195.01</v>
      </c>
      <c r="Y76">
        <f t="shared" si="67"/>
        <v>121.88</v>
      </c>
      <c r="AA76">
        <v>39076825</v>
      </c>
      <c r="AB76">
        <f t="shared" si="68"/>
        <v>805.44</v>
      </c>
      <c r="AC76">
        <f t="shared" si="90"/>
        <v>152.72999999999999</v>
      </c>
      <c r="AD76">
        <f t="shared" si="91"/>
        <v>0.66</v>
      </c>
      <c r="AE76">
        <f t="shared" si="92"/>
        <v>0.12</v>
      </c>
      <c r="AF76">
        <f t="shared" si="93"/>
        <v>652.04999999999995</v>
      </c>
      <c r="AG76">
        <f t="shared" si="69"/>
        <v>0</v>
      </c>
      <c r="AH76">
        <f t="shared" si="94"/>
        <v>80.599999999999994</v>
      </c>
      <c r="AI76">
        <f t="shared" si="95"/>
        <v>0.01</v>
      </c>
      <c r="AJ76">
        <f t="shared" si="70"/>
        <v>0</v>
      </c>
      <c r="AK76">
        <v>805.44</v>
      </c>
      <c r="AL76">
        <v>152.72999999999999</v>
      </c>
      <c r="AM76">
        <v>0.66</v>
      </c>
      <c r="AN76">
        <v>0.12</v>
      </c>
      <c r="AO76">
        <v>652.04999999999995</v>
      </c>
      <c r="AP76">
        <v>0</v>
      </c>
      <c r="AQ76">
        <v>80.599999999999994</v>
      </c>
      <c r="AR76">
        <v>0.01</v>
      </c>
      <c r="AS76">
        <v>0</v>
      </c>
      <c r="AT76">
        <v>80</v>
      </c>
      <c r="AU76">
        <v>50</v>
      </c>
      <c r="AV76">
        <v>1</v>
      </c>
      <c r="AW76">
        <v>1</v>
      </c>
      <c r="AZ76">
        <v>5.99</v>
      </c>
      <c r="BA76">
        <v>5.99</v>
      </c>
      <c r="BB76">
        <v>5.99</v>
      </c>
      <c r="BC76">
        <v>5.99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1</v>
      </c>
      <c r="BJ76" t="s">
        <v>215</v>
      </c>
      <c r="BM76">
        <v>62001</v>
      </c>
      <c r="BN76">
        <v>0</v>
      </c>
      <c r="BO76" t="s">
        <v>3</v>
      </c>
      <c r="BP76">
        <v>0</v>
      </c>
      <c r="BQ76">
        <v>6</v>
      </c>
      <c r="BR76">
        <v>0</v>
      </c>
      <c r="BS76">
        <v>5.99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80</v>
      </c>
      <c r="CA76">
        <v>50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1"/>
        <v>301.06</v>
      </c>
      <c r="CQ76">
        <f t="shared" si="72"/>
        <v>914.85270000000003</v>
      </c>
      <c r="CR76">
        <f t="shared" si="73"/>
        <v>3.9534000000000002</v>
      </c>
      <c r="CS76">
        <f t="shared" si="74"/>
        <v>0.71879999999999999</v>
      </c>
      <c r="CT76">
        <f t="shared" si="75"/>
        <v>3905.7794999999996</v>
      </c>
      <c r="CU76">
        <f t="shared" si="76"/>
        <v>0</v>
      </c>
      <c r="CV76">
        <f t="shared" si="77"/>
        <v>80.599999999999994</v>
      </c>
      <c r="CW76">
        <f t="shared" si="78"/>
        <v>0.01</v>
      </c>
      <c r="CX76">
        <f t="shared" si="79"/>
        <v>0</v>
      </c>
      <c r="CY76">
        <f t="shared" si="80"/>
        <v>195.00799999999998</v>
      </c>
      <c r="CZ76">
        <f t="shared" si="81"/>
        <v>121.88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1005</v>
      </c>
      <c r="DV76" t="s">
        <v>14</v>
      </c>
      <c r="DW76" t="s">
        <v>14</v>
      </c>
      <c r="DX76">
        <v>100</v>
      </c>
      <c r="EE76">
        <v>39174587</v>
      </c>
      <c r="EF76">
        <v>6</v>
      </c>
      <c r="EG76" t="s">
        <v>50</v>
      </c>
      <c r="EH76">
        <v>0</v>
      </c>
      <c r="EI76" t="s">
        <v>3</v>
      </c>
      <c r="EJ76">
        <v>1</v>
      </c>
      <c r="EK76">
        <v>62001</v>
      </c>
      <c r="EL76" t="s">
        <v>147</v>
      </c>
      <c r="EM76" t="s">
        <v>148</v>
      </c>
      <c r="EO76" t="s">
        <v>3</v>
      </c>
      <c r="EQ76">
        <v>0</v>
      </c>
      <c r="ER76">
        <v>805.44</v>
      </c>
      <c r="ES76">
        <v>152.72999999999999</v>
      </c>
      <c r="ET76">
        <v>0.66</v>
      </c>
      <c r="EU76">
        <v>0.12</v>
      </c>
      <c r="EV76">
        <v>652.04999999999995</v>
      </c>
      <c r="EW76">
        <v>80.599999999999994</v>
      </c>
      <c r="EX76">
        <v>0.01</v>
      </c>
      <c r="EY76">
        <v>0</v>
      </c>
      <c r="FQ76">
        <v>0</v>
      </c>
      <c r="FR76">
        <f t="shared" si="82"/>
        <v>0</v>
      </c>
      <c r="FS76">
        <v>0</v>
      </c>
      <c r="FX76">
        <v>80</v>
      </c>
      <c r="FY76">
        <v>50</v>
      </c>
      <c r="GA76" t="s">
        <v>3</v>
      </c>
      <c r="GD76">
        <v>0</v>
      </c>
      <c r="GF76">
        <v>1737780028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83"/>
        <v>0</v>
      </c>
      <c r="GM76">
        <f t="shared" si="84"/>
        <v>617.95000000000005</v>
      </c>
      <c r="GN76">
        <f t="shared" si="85"/>
        <v>617.95000000000005</v>
      </c>
      <c r="GO76">
        <f t="shared" si="86"/>
        <v>0</v>
      </c>
      <c r="GP76">
        <f t="shared" si="87"/>
        <v>0</v>
      </c>
      <c r="GR76">
        <v>0</v>
      </c>
      <c r="GS76">
        <v>3</v>
      </c>
      <c r="GT76">
        <v>0</v>
      </c>
      <c r="GU76" t="s">
        <v>3</v>
      </c>
      <c r="GV76">
        <f t="shared" si="88"/>
        <v>0</v>
      </c>
      <c r="GW76">
        <v>1</v>
      </c>
      <c r="GX76">
        <f t="shared" si="89"/>
        <v>0</v>
      </c>
      <c r="HA76">
        <v>0</v>
      </c>
      <c r="HB76">
        <v>0</v>
      </c>
      <c r="IK76">
        <v>0</v>
      </c>
    </row>
    <row r="77" spans="1:245" x14ac:dyDescent="0.2">
      <c r="A77">
        <v>18</v>
      </c>
      <c r="B77">
        <v>1</v>
      </c>
      <c r="C77">
        <v>157</v>
      </c>
      <c r="E77" t="s">
        <v>216</v>
      </c>
      <c r="F77" t="s">
        <v>173</v>
      </c>
      <c r="G77" t="s">
        <v>174</v>
      </c>
      <c r="H77" t="s">
        <v>92</v>
      </c>
      <c r="I77">
        <f>I76*J77</f>
        <v>1.005E-3</v>
      </c>
      <c r="J77">
        <v>1.6105769230769233E-2</v>
      </c>
      <c r="O77">
        <f t="shared" si="57"/>
        <v>135.65</v>
      </c>
      <c r="P77">
        <f t="shared" si="58"/>
        <v>135.65</v>
      </c>
      <c r="Q77">
        <f t="shared" si="59"/>
        <v>0</v>
      </c>
      <c r="R77">
        <f t="shared" si="60"/>
        <v>0</v>
      </c>
      <c r="S77">
        <f t="shared" si="61"/>
        <v>0</v>
      </c>
      <c r="T77">
        <f t="shared" si="62"/>
        <v>0</v>
      </c>
      <c r="U77">
        <f t="shared" si="63"/>
        <v>0</v>
      </c>
      <c r="V77">
        <f t="shared" si="64"/>
        <v>0</v>
      </c>
      <c r="W77">
        <f t="shared" si="65"/>
        <v>0</v>
      </c>
      <c r="X77">
        <f t="shared" si="66"/>
        <v>0</v>
      </c>
      <c r="Y77">
        <f t="shared" si="67"/>
        <v>0</v>
      </c>
      <c r="AA77">
        <v>39076825</v>
      </c>
      <c r="AB77">
        <f t="shared" si="68"/>
        <v>22533</v>
      </c>
      <c r="AC77">
        <f t="shared" si="90"/>
        <v>22533</v>
      </c>
      <c r="AD77">
        <f t="shared" si="91"/>
        <v>0</v>
      </c>
      <c r="AE77">
        <f t="shared" si="92"/>
        <v>0</v>
      </c>
      <c r="AF77">
        <f t="shared" si="93"/>
        <v>0</v>
      </c>
      <c r="AG77">
        <f t="shared" si="69"/>
        <v>0</v>
      </c>
      <c r="AH77">
        <f t="shared" si="94"/>
        <v>0</v>
      </c>
      <c r="AI77">
        <f t="shared" si="95"/>
        <v>0</v>
      </c>
      <c r="AJ77">
        <f t="shared" si="70"/>
        <v>0</v>
      </c>
      <c r="AK77">
        <v>22533</v>
      </c>
      <c r="AL77">
        <v>22533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80</v>
      </c>
      <c r="AU77">
        <v>50</v>
      </c>
      <c r="AV77">
        <v>1</v>
      </c>
      <c r="AW77">
        <v>1</v>
      </c>
      <c r="AZ77">
        <v>5.99</v>
      </c>
      <c r="BA77">
        <v>1</v>
      </c>
      <c r="BB77">
        <v>1</v>
      </c>
      <c r="BC77">
        <v>5.99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175</v>
      </c>
      <c r="BM77">
        <v>62001</v>
      </c>
      <c r="BN77">
        <v>0</v>
      </c>
      <c r="BO77" t="s">
        <v>3</v>
      </c>
      <c r="BP77">
        <v>0</v>
      </c>
      <c r="BQ77">
        <v>6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80</v>
      </c>
      <c r="CA77">
        <v>50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1"/>
        <v>135.65</v>
      </c>
      <c r="CQ77">
        <f t="shared" si="72"/>
        <v>134972.67000000001</v>
      </c>
      <c r="CR77">
        <f t="shared" si="73"/>
        <v>0</v>
      </c>
      <c r="CS77">
        <f t="shared" si="74"/>
        <v>0</v>
      </c>
      <c r="CT77">
        <f t="shared" si="75"/>
        <v>0</v>
      </c>
      <c r="CU77">
        <f t="shared" si="76"/>
        <v>0</v>
      </c>
      <c r="CV77">
        <f t="shared" si="77"/>
        <v>0</v>
      </c>
      <c r="CW77">
        <f t="shared" si="78"/>
        <v>0</v>
      </c>
      <c r="CX77">
        <f t="shared" si="79"/>
        <v>0</v>
      </c>
      <c r="CY77">
        <f t="shared" si="80"/>
        <v>0</v>
      </c>
      <c r="CZ77">
        <f t="shared" si="81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92</v>
      </c>
      <c r="DW77" t="s">
        <v>92</v>
      </c>
      <c r="DX77">
        <v>1000</v>
      </c>
      <c r="EE77">
        <v>39174587</v>
      </c>
      <c r="EF77">
        <v>6</v>
      </c>
      <c r="EG77" t="s">
        <v>50</v>
      </c>
      <c r="EH77">
        <v>0</v>
      </c>
      <c r="EI77" t="s">
        <v>3</v>
      </c>
      <c r="EJ77">
        <v>1</v>
      </c>
      <c r="EK77">
        <v>62001</v>
      </c>
      <c r="EL77" t="s">
        <v>147</v>
      </c>
      <c r="EM77" t="s">
        <v>148</v>
      </c>
      <c r="EO77" t="s">
        <v>3</v>
      </c>
      <c r="EQ77">
        <v>0</v>
      </c>
      <c r="ER77">
        <v>22533</v>
      </c>
      <c r="ES77">
        <v>22533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2"/>
        <v>0</v>
      </c>
      <c r="FS77">
        <v>0</v>
      </c>
      <c r="FX77">
        <v>80</v>
      </c>
      <c r="FY77">
        <v>50</v>
      </c>
      <c r="GA77" t="s">
        <v>3</v>
      </c>
      <c r="GD77">
        <v>0</v>
      </c>
      <c r="GF77">
        <v>400327460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83"/>
        <v>0</v>
      </c>
      <c r="GM77">
        <f t="shared" si="84"/>
        <v>135.65</v>
      </c>
      <c r="GN77">
        <f t="shared" si="85"/>
        <v>135.65</v>
      </c>
      <c r="GO77">
        <f t="shared" si="86"/>
        <v>0</v>
      </c>
      <c r="GP77">
        <f t="shared" si="87"/>
        <v>0</v>
      </c>
      <c r="GR77">
        <v>0</v>
      </c>
      <c r="GS77">
        <v>3</v>
      </c>
      <c r="GT77">
        <v>0</v>
      </c>
      <c r="GU77" t="s">
        <v>3</v>
      </c>
      <c r="GV77">
        <f t="shared" si="88"/>
        <v>0</v>
      </c>
      <c r="GW77">
        <v>1</v>
      </c>
      <c r="GX77">
        <f t="shared" si="89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C78">
        <v>156</v>
      </c>
      <c r="E78" t="s">
        <v>217</v>
      </c>
      <c r="F78" t="s">
        <v>177</v>
      </c>
      <c r="G78" t="s">
        <v>178</v>
      </c>
      <c r="H78" t="s">
        <v>92</v>
      </c>
      <c r="I78">
        <f>I76*J78</f>
        <v>1.005E-3</v>
      </c>
      <c r="J78">
        <v>1.6105769230769233E-2</v>
      </c>
      <c r="O78">
        <f t="shared" si="57"/>
        <v>0</v>
      </c>
      <c r="P78">
        <f t="shared" si="58"/>
        <v>0</v>
      </c>
      <c r="Q78">
        <f t="shared" si="59"/>
        <v>0</v>
      </c>
      <c r="R78">
        <f t="shared" si="60"/>
        <v>0</v>
      </c>
      <c r="S78">
        <f t="shared" si="61"/>
        <v>0</v>
      </c>
      <c r="T78">
        <f t="shared" si="62"/>
        <v>0</v>
      </c>
      <c r="U78">
        <f t="shared" si="63"/>
        <v>0</v>
      </c>
      <c r="V78">
        <f t="shared" si="64"/>
        <v>0</v>
      </c>
      <c r="W78">
        <f t="shared" si="65"/>
        <v>0</v>
      </c>
      <c r="X78">
        <f t="shared" si="66"/>
        <v>0</v>
      </c>
      <c r="Y78">
        <f t="shared" si="67"/>
        <v>0</v>
      </c>
      <c r="AA78">
        <v>39076825</v>
      </c>
      <c r="AB78">
        <f t="shared" si="68"/>
        <v>0</v>
      </c>
      <c r="AC78">
        <f t="shared" si="90"/>
        <v>0</v>
      </c>
      <c r="AD78">
        <f t="shared" si="91"/>
        <v>0</v>
      </c>
      <c r="AE78">
        <f t="shared" si="92"/>
        <v>0</v>
      </c>
      <c r="AF78">
        <f t="shared" si="93"/>
        <v>0</v>
      </c>
      <c r="AG78">
        <f t="shared" si="69"/>
        <v>0</v>
      </c>
      <c r="AH78">
        <f t="shared" si="94"/>
        <v>0</v>
      </c>
      <c r="AI78">
        <f t="shared" si="95"/>
        <v>0</v>
      </c>
      <c r="AJ78">
        <f t="shared" si="70"/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80</v>
      </c>
      <c r="AU78">
        <v>50</v>
      </c>
      <c r="AV78">
        <v>1</v>
      </c>
      <c r="AW78">
        <v>1</v>
      </c>
      <c r="AZ78">
        <v>5.99</v>
      </c>
      <c r="BA78">
        <v>1</v>
      </c>
      <c r="BB78">
        <v>1</v>
      </c>
      <c r="BC78">
        <v>5.99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3</v>
      </c>
      <c r="BM78">
        <v>62001</v>
      </c>
      <c r="BN78">
        <v>0</v>
      </c>
      <c r="BO78" t="s">
        <v>3</v>
      </c>
      <c r="BP78">
        <v>0</v>
      </c>
      <c r="BQ78">
        <v>6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80</v>
      </c>
      <c r="CA78">
        <v>50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71"/>
        <v>0</v>
      </c>
      <c r="CQ78">
        <f t="shared" si="72"/>
        <v>0</v>
      </c>
      <c r="CR78">
        <f t="shared" si="73"/>
        <v>0</v>
      </c>
      <c r="CS78">
        <f t="shared" si="74"/>
        <v>0</v>
      </c>
      <c r="CT78">
        <f t="shared" si="75"/>
        <v>0</v>
      </c>
      <c r="CU78">
        <f t="shared" si="76"/>
        <v>0</v>
      </c>
      <c r="CV78">
        <f t="shared" si="77"/>
        <v>0</v>
      </c>
      <c r="CW78">
        <f t="shared" si="78"/>
        <v>0</v>
      </c>
      <c r="CX78">
        <f t="shared" si="79"/>
        <v>0</v>
      </c>
      <c r="CY78">
        <f t="shared" si="80"/>
        <v>0</v>
      </c>
      <c r="CZ78">
        <f t="shared" si="81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1009</v>
      </c>
      <c r="DV78" t="s">
        <v>92</v>
      </c>
      <c r="DW78" t="s">
        <v>92</v>
      </c>
      <c r="DX78">
        <v>1000</v>
      </c>
      <c r="EE78">
        <v>39174587</v>
      </c>
      <c r="EF78">
        <v>6</v>
      </c>
      <c r="EG78" t="s">
        <v>50</v>
      </c>
      <c r="EH78">
        <v>0</v>
      </c>
      <c r="EI78" t="s">
        <v>3</v>
      </c>
      <c r="EJ78">
        <v>1</v>
      </c>
      <c r="EK78">
        <v>62001</v>
      </c>
      <c r="EL78" t="s">
        <v>147</v>
      </c>
      <c r="EM78" t="s">
        <v>148</v>
      </c>
      <c r="EO78" t="s">
        <v>3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82"/>
        <v>0</v>
      </c>
      <c r="FS78">
        <v>0</v>
      </c>
      <c r="FX78">
        <v>80</v>
      </c>
      <c r="FY78">
        <v>50</v>
      </c>
      <c r="GA78" t="s">
        <v>77</v>
      </c>
      <c r="GD78">
        <v>0</v>
      </c>
      <c r="GF78">
        <v>84301199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83"/>
        <v>0</v>
      </c>
      <c r="GM78">
        <f t="shared" si="84"/>
        <v>0</v>
      </c>
      <c r="GN78">
        <f t="shared" si="85"/>
        <v>0</v>
      </c>
      <c r="GO78">
        <f t="shared" si="86"/>
        <v>0</v>
      </c>
      <c r="GP78">
        <f t="shared" si="87"/>
        <v>0</v>
      </c>
      <c r="GR78">
        <v>0</v>
      </c>
      <c r="GS78">
        <v>4</v>
      </c>
      <c r="GT78">
        <v>0</v>
      </c>
      <c r="GU78" t="s">
        <v>3</v>
      </c>
      <c r="GV78">
        <f t="shared" si="88"/>
        <v>0</v>
      </c>
      <c r="GW78">
        <v>1</v>
      </c>
      <c r="GX78">
        <f t="shared" si="89"/>
        <v>0</v>
      </c>
      <c r="HA78">
        <v>0</v>
      </c>
      <c r="HB78">
        <v>0</v>
      </c>
      <c r="IK78">
        <v>0</v>
      </c>
    </row>
    <row r="79" spans="1:245" x14ac:dyDescent="0.2">
      <c r="A79">
        <v>17</v>
      </c>
      <c r="B79">
        <v>1</v>
      </c>
      <c r="C79">
        <f>ROW(SmtRes!A159)</f>
        <v>159</v>
      </c>
      <c r="D79">
        <f>ROW(EtalonRes!A154)</f>
        <v>154</v>
      </c>
      <c r="E79" t="s">
        <v>218</v>
      </c>
      <c r="F79" t="s">
        <v>219</v>
      </c>
      <c r="G79" t="s">
        <v>220</v>
      </c>
      <c r="H79" t="s">
        <v>60</v>
      </c>
      <c r="I79">
        <v>1.2</v>
      </c>
      <c r="J79">
        <v>0</v>
      </c>
      <c r="O79">
        <f t="shared" si="57"/>
        <v>142.38999999999999</v>
      </c>
      <c r="P79">
        <f t="shared" si="58"/>
        <v>0</v>
      </c>
      <c r="Q79">
        <f t="shared" si="59"/>
        <v>0</v>
      </c>
      <c r="R79">
        <f t="shared" si="60"/>
        <v>0</v>
      </c>
      <c r="S79">
        <f t="shared" si="61"/>
        <v>142.38999999999999</v>
      </c>
      <c r="T79">
        <f t="shared" si="62"/>
        <v>0</v>
      </c>
      <c r="U79">
        <f t="shared" si="63"/>
        <v>3.048</v>
      </c>
      <c r="V79">
        <f t="shared" si="64"/>
        <v>0</v>
      </c>
      <c r="W79">
        <f t="shared" si="65"/>
        <v>0</v>
      </c>
      <c r="X79">
        <f t="shared" si="66"/>
        <v>121.03</v>
      </c>
      <c r="Y79">
        <f t="shared" si="67"/>
        <v>92.55</v>
      </c>
      <c r="AA79">
        <v>39076825</v>
      </c>
      <c r="AB79">
        <f t="shared" si="68"/>
        <v>19.809999999999999</v>
      </c>
      <c r="AC79">
        <f t="shared" si="90"/>
        <v>0</v>
      </c>
      <c r="AD79">
        <f t="shared" si="91"/>
        <v>0</v>
      </c>
      <c r="AE79">
        <f t="shared" si="92"/>
        <v>0</v>
      </c>
      <c r="AF79">
        <f t="shared" si="93"/>
        <v>19.809999999999999</v>
      </c>
      <c r="AG79">
        <f t="shared" si="69"/>
        <v>0</v>
      </c>
      <c r="AH79">
        <f t="shared" si="94"/>
        <v>2.54</v>
      </c>
      <c r="AI79">
        <f t="shared" si="95"/>
        <v>0</v>
      </c>
      <c r="AJ79">
        <f t="shared" si="70"/>
        <v>0</v>
      </c>
      <c r="AK79">
        <v>19.809999999999999</v>
      </c>
      <c r="AL79">
        <v>0</v>
      </c>
      <c r="AM79">
        <v>0</v>
      </c>
      <c r="AN79">
        <v>0</v>
      </c>
      <c r="AO79">
        <v>19.809999999999999</v>
      </c>
      <c r="AP79">
        <v>0</v>
      </c>
      <c r="AQ79">
        <v>2.54</v>
      </c>
      <c r="AR79">
        <v>0</v>
      </c>
      <c r="AS79">
        <v>0</v>
      </c>
      <c r="AT79">
        <v>85</v>
      </c>
      <c r="AU79">
        <v>65</v>
      </c>
      <c r="AV79">
        <v>1</v>
      </c>
      <c r="AW79">
        <v>1</v>
      </c>
      <c r="AZ79">
        <v>5.99</v>
      </c>
      <c r="BA79">
        <v>5.99</v>
      </c>
      <c r="BB79">
        <v>5.99</v>
      </c>
      <c r="BC79">
        <v>5.99</v>
      </c>
      <c r="BD79" t="s">
        <v>3</v>
      </c>
      <c r="BE79" t="s">
        <v>3</v>
      </c>
      <c r="BF79" t="s">
        <v>3</v>
      </c>
      <c r="BG79" t="s">
        <v>3</v>
      </c>
      <c r="BH79">
        <v>0</v>
      </c>
      <c r="BI79">
        <v>1</v>
      </c>
      <c r="BJ79" t="s">
        <v>221</v>
      </c>
      <c r="BM79">
        <v>67001</v>
      </c>
      <c r="BN79">
        <v>0</v>
      </c>
      <c r="BO79" t="s">
        <v>3</v>
      </c>
      <c r="BP79">
        <v>0</v>
      </c>
      <c r="BQ79">
        <v>6</v>
      </c>
      <c r="BR79">
        <v>0</v>
      </c>
      <c r="BS79">
        <v>5.99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85</v>
      </c>
      <c r="CA79">
        <v>65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1"/>
        <v>142.38999999999999</v>
      </c>
      <c r="CQ79">
        <f t="shared" si="72"/>
        <v>0</v>
      </c>
      <c r="CR79">
        <f t="shared" si="73"/>
        <v>0</v>
      </c>
      <c r="CS79">
        <f t="shared" si="74"/>
        <v>0</v>
      </c>
      <c r="CT79">
        <f t="shared" si="75"/>
        <v>118.6619</v>
      </c>
      <c r="CU79">
        <f t="shared" si="76"/>
        <v>0</v>
      </c>
      <c r="CV79">
        <f t="shared" si="77"/>
        <v>2.54</v>
      </c>
      <c r="CW79">
        <f t="shared" si="78"/>
        <v>0</v>
      </c>
      <c r="CX79">
        <f t="shared" si="79"/>
        <v>0</v>
      </c>
      <c r="CY79">
        <f t="shared" si="80"/>
        <v>121.03149999999999</v>
      </c>
      <c r="CZ79">
        <f t="shared" si="81"/>
        <v>92.553499999999985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1003</v>
      </c>
      <c r="DV79" t="s">
        <v>60</v>
      </c>
      <c r="DW79" t="s">
        <v>60</v>
      </c>
      <c r="DX79">
        <v>100</v>
      </c>
      <c r="EE79">
        <v>39174628</v>
      </c>
      <c r="EF79">
        <v>6</v>
      </c>
      <c r="EG79" t="s">
        <v>50</v>
      </c>
      <c r="EH79">
        <v>0</v>
      </c>
      <c r="EI79" t="s">
        <v>3</v>
      </c>
      <c r="EJ79">
        <v>1</v>
      </c>
      <c r="EK79">
        <v>67001</v>
      </c>
      <c r="EL79" t="s">
        <v>222</v>
      </c>
      <c r="EM79" t="s">
        <v>223</v>
      </c>
      <c r="EO79" t="s">
        <v>3</v>
      </c>
      <c r="EQ79">
        <v>0</v>
      </c>
      <c r="ER79">
        <v>19.809999999999999</v>
      </c>
      <c r="ES79">
        <v>0</v>
      </c>
      <c r="ET79">
        <v>0</v>
      </c>
      <c r="EU79">
        <v>0</v>
      </c>
      <c r="EV79">
        <v>19.809999999999999</v>
      </c>
      <c r="EW79">
        <v>2.54</v>
      </c>
      <c r="EX79">
        <v>0</v>
      </c>
      <c r="EY79">
        <v>0</v>
      </c>
      <c r="FQ79">
        <v>0</v>
      </c>
      <c r="FR79">
        <f t="shared" si="82"/>
        <v>0</v>
      </c>
      <c r="FS79">
        <v>0</v>
      </c>
      <c r="FX79">
        <v>85</v>
      </c>
      <c r="FY79">
        <v>65</v>
      </c>
      <c r="GA79" t="s">
        <v>3</v>
      </c>
      <c r="GD79">
        <v>0</v>
      </c>
      <c r="GF79">
        <v>-728393377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83"/>
        <v>0</v>
      </c>
      <c r="GM79">
        <f t="shared" si="84"/>
        <v>355.97</v>
      </c>
      <c r="GN79">
        <f t="shared" si="85"/>
        <v>355.97</v>
      </c>
      <c r="GO79">
        <f t="shared" si="86"/>
        <v>0</v>
      </c>
      <c r="GP79">
        <f t="shared" si="87"/>
        <v>0</v>
      </c>
      <c r="GR79">
        <v>0</v>
      </c>
      <c r="GS79">
        <v>3</v>
      </c>
      <c r="GT79">
        <v>0</v>
      </c>
      <c r="GU79" t="s">
        <v>3</v>
      </c>
      <c r="GV79">
        <f t="shared" si="88"/>
        <v>0</v>
      </c>
      <c r="GW79">
        <v>1</v>
      </c>
      <c r="GX79">
        <f t="shared" si="89"/>
        <v>0</v>
      </c>
      <c r="HA79">
        <v>0</v>
      </c>
      <c r="HB79">
        <v>0</v>
      </c>
      <c r="IK79">
        <v>0</v>
      </c>
    </row>
    <row r="80" spans="1:245" x14ac:dyDescent="0.2">
      <c r="A80">
        <v>17</v>
      </c>
      <c r="B80">
        <v>1</v>
      </c>
      <c r="C80">
        <f>ROW(SmtRes!A162)</f>
        <v>162</v>
      </c>
      <c r="D80">
        <f>ROW(EtalonRes!A157)</f>
        <v>157</v>
      </c>
      <c r="E80" t="s">
        <v>224</v>
      </c>
      <c r="F80" t="s">
        <v>225</v>
      </c>
      <c r="G80" t="s">
        <v>226</v>
      </c>
      <c r="H80" t="s">
        <v>227</v>
      </c>
      <c r="I80">
        <v>0.84</v>
      </c>
      <c r="J80">
        <v>0</v>
      </c>
      <c r="O80">
        <f t="shared" si="57"/>
        <v>734.51</v>
      </c>
      <c r="P80">
        <f t="shared" si="58"/>
        <v>0</v>
      </c>
      <c r="Q80">
        <f t="shared" si="59"/>
        <v>12.58</v>
      </c>
      <c r="R80">
        <f t="shared" si="60"/>
        <v>5.43</v>
      </c>
      <c r="S80">
        <f t="shared" si="61"/>
        <v>721.93</v>
      </c>
      <c r="T80">
        <f t="shared" si="62"/>
        <v>0</v>
      </c>
      <c r="U80">
        <f t="shared" si="63"/>
        <v>15.0276</v>
      </c>
      <c r="V80">
        <f t="shared" si="64"/>
        <v>6.7199999999999996E-2</v>
      </c>
      <c r="W80">
        <f t="shared" si="65"/>
        <v>0</v>
      </c>
      <c r="X80">
        <f t="shared" si="66"/>
        <v>618.26</v>
      </c>
      <c r="Y80">
        <f t="shared" si="67"/>
        <v>472.78</v>
      </c>
      <c r="AA80">
        <v>39076825</v>
      </c>
      <c r="AB80">
        <f t="shared" si="68"/>
        <v>145.97999999999999</v>
      </c>
      <c r="AC80">
        <f t="shared" si="90"/>
        <v>0</v>
      </c>
      <c r="AD80">
        <f t="shared" si="91"/>
        <v>2.5</v>
      </c>
      <c r="AE80">
        <f t="shared" si="92"/>
        <v>1.08</v>
      </c>
      <c r="AF80">
        <f t="shared" si="93"/>
        <v>143.47999999999999</v>
      </c>
      <c r="AG80">
        <f t="shared" si="69"/>
        <v>0</v>
      </c>
      <c r="AH80">
        <f t="shared" si="94"/>
        <v>17.89</v>
      </c>
      <c r="AI80">
        <f t="shared" si="95"/>
        <v>0.08</v>
      </c>
      <c r="AJ80">
        <f t="shared" si="70"/>
        <v>0</v>
      </c>
      <c r="AK80">
        <v>145.97999999999999</v>
      </c>
      <c r="AL80">
        <v>0</v>
      </c>
      <c r="AM80">
        <v>2.5</v>
      </c>
      <c r="AN80">
        <v>1.08</v>
      </c>
      <c r="AO80">
        <v>143.47999999999999</v>
      </c>
      <c r="AP80">
        <v>0</v>
      </c>
      <c r="AQ80">
        <v>17.89</v>
      </c>
      <c r="AR80">
        <v>0.08</v>
      </c>
      <c r="AS80">
        <v>0</v>
      </c>
      <c r="AT80">
        <v>85</v>
      </c>
      <c r="AU80">
        <v>65</v>
      </c>
      <c r="AV80">
        <v>1</v>
      </c>
      <c r="AW80">
        <v>1</v>
      </c>
      <c r="AZ80">
        <v>5.99</v>
      </c>
      <c r="BA80">
        <v>5.99</v>
      </c>
      <c r="BB80">
        <v>5.99</v>
      </c>
      <c r="BC80">
        <v>5.99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">
        <v>228</v>
      </c>
      <c r="BM80">
        <v>67001</v>
      </c>
      <c r="BN80">
        <v>0</v>
      </c>
      <c r="BO80" t="s">
        <v>3</v>
      </c>
      <c r="BP80">
        <v>0</v>
      </c>
      <c r="BQ80">
        <v>6</v>
      </c>
      <c r="BR80">
        <v>0</v>
      </c>
      <c r="BS80">
        <v>5.99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85</v>
      </c>
      <c r="CA80">
        <v>65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71"/>
        <v>734.51</v>
      </c>
      <c r="CQ80">
        <f t="shared" si="72"/>
        <v>0</v>
      </c>
      <c r="CR80">
        <f t="shared" si="73"/>
        <v>14.975000000000001</v>
      </c>
      <c r="CS80">
        <f t="shared" si="74"/>
        <v>6.4692000000000007</v>
      </c>
      <c r="CT80">
        <f t="shared" si="75"/>
        <v>859.4452</v>
      </c>
      <c r="CU80">
        <f t="shared" si="76"/>
        <v>0</v>
      </c>
      <c r="CV80">
        <f t="shared" si="77"/>
        <v>17.89</v>
      </c>
      <c r="CW80">
        <f t="shared" si="78"/>
        <v>0.08</v>
      </c>
      <c r="CX80">
        <f t="shared" si="79"/>
        <v>0</v>
      </c>
      <c r="CY80">
        <f t="shared" si="80"/>
        <v>618.25599999999986</v>
      </c>
      <c r="CZ80">
        <f t="shared" si="81"/>
        <v>472.78399999999993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1013</v>
      </c>
      <c r="DV80" t="s">
        <v>227</v>
      </c>
      <c r="DW80" t="s">
        <v>227</v>
      </c>
      <c r="DX80">
        <v>1</v>
      </c>
      <c r="EE80">
        <v>39174628</v>
      </c>
      <c r="EF80">
        <v>6</v>
      </c>
      <c r="EG80" t="s">
        <v>50</v>
      </c>
      <c r="EH80">
        <v>0</v>
      </c>
      <c r="EI80" t="s">
        <v>3</v>
      </c>
      <c r="EJ80">
        <v>1</v>
      </c>
      <c r="EK80">
        <v>67001</v>
      </c>
      <c r="EL80" t="s">
        <v>222</v>
      </c>
      <c r="EM80" t="s">
        <v>223</v>
      </c>
      <c r="EO80" t="s">
        <v>3</v>
      </c>
      <c r="EQ80">
        <v>0</v>
      </c>
      <c r="ER80">
        <v>145.97999999999999</v>
      </c>
      <c r="ES80">
        <v>0</v>
      </c>
      <c r="ET80">
        <v>2.5</v>
      </c>
      <c r="EU80">
        <v>1.08</v>
      </c>
      <c r="EV80">
        <v>143.47999999999999</v>
      </c>
      <c r="EW80">
        <v>17.89</v>
      </c>
      <c r="EX80">
        <v>0.08</v>
      </c>
      <c r="EY80">
        <v>0</v>
      </c>
      <c r="FQ80">
        <v>0</v>
      </c>
      <c r="FR80">
        <f t="shared" si="82"/>
        <v>0</v>
      </c>
      <c r="FS80">
        <v>0</v>
      </c>
      <c r="FX80">
        <v>85</v>
      </c>
      <c r="FY80">
        <v>65</v>
      </c>
      <c r="GA80" t="s">
        <v>3</v>
      </c>
      <c r="GD80">
        <v>0</v>
      </c>
      <c r="GF80">
        <v>-194580641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83"/>
        <v>0</v>
      </c>
      <c r="GM80">
        <f t="shared" si="84"/>
        <v>1825.55</v>
      </c>
      <c r="GN80">
        <f t="shared" si="85"/>
        <v>1825.55</v>
      </c>
      <c r="GO80">
        <f t="shared" si="86"/>
        <v>0</v>
      </c>
      <c r="GP80">
        <f t="shared" si="87"/>
        <v>0</v>
      </c>
      <c r="GR80">
        <v>0</v>
      </c>
      <c r="GS80">
        <v>3</v>
      </c>
      <c r="GT80">
        <v>0</v>
      </c>
      <c r="GU80" t="s">
        <v>3</v>
      </c>
      <c r="GV80">
        <f t="shared" si="88"/>
        <v>0</v>
      </c>
      <c r="GW80">
        <v>1</v>
      </c>
      <c r="GX80">
        <f t="shared" si="89"/>
        <v>0</v>
      </c>
      <c r="HA80">
        <v>0</v>
      </c>
      <c r="HB80">
        <v>0</v>
      </c>
      <c r="IK80">
        <v>0</v>
      </c>
    </row>
    <row r="81" spans="1:245" x14ac:dyDescent="0.2">
      <c r="A81">
        <v>17</v>
      </c>
      <c r="B81">
        <v>1</v>
      </c>
      <c r="C81">
        <f>ROW(SmtRes!A163)</f>
        <v>163</v>
      </c>
      <c r="D81">
        <f>ROW(EtalonRes!A158)</f>
        <v>158</v>
      </c>
      <c r="E81" t="s">
        <v>229</v>
      </c>
      <c r="F81" t="s">
        <v>230</v>
      </c>
      <c r="G81" t="s">
        <v>231</v>
      </c>
      <c r="H81" t="s">
        <v>227</v>
      </c>
      <c r="I81">
        <v>1.18</v>
      </c>
      <c r="J81">
        <v>0</v>
      </c>
      <c r="O81">
        <f t="shared" si="57"/>
        <v>321.95999999999998</v>
      </c>
      <c r="P81">
        <f t="shared" si="58"/>
        <v>0</v>
      </c>
      <c r="Q81">
        <f t="shared" si="59"/>
        <v>0</v>
      </c>
      <c r="R81">
        <f t="shared" si="60"/>
        <v>0</v>
      </c>
      <c r="S81">
        <f t="shared" si="61"/>
        <v>321.95999999999998</v>
      </c>
      <c r="T81">
        <f t="shared" si="62"/>
        <v>0</v>
      </c>
      <c r="U81">
        <f t="shared" si="63"/>
        <v>6.8911999999999995</v>
      </c>
      <c r="V81">
        <f t="shared" si="64"/>
        <v>0</v>
      </c>
      <c r="W81">
        <f t="shared" si="65"/>
        <v>0</v>
      </c>
      <c r="X81">
        <f t="shared" si="66"/>
        <v>273.67</v>
      </c>
      <c r="Y81">
        <f t="shared" si="67"/>
        <v>209.27</v>
      </c>
      <c r="AA81">
        <v>39076825</v>
      </c>
      <c r="AB81">
        <f t="shared" si="68"/>
        <v>45.55</v>
      </c>
      <c r="AC81">
        <f t="shared" si="90"/>
        <v>0</v>
      </c>
      <c r="AD81">
        <f t="shared" si="91"/>
        <v>0</v>
      </c>
      <c r="AE81">
        <f t="shared" si="92"/>
        <v>0</v>
      </c>
      <c r="AF81">
        <f t="shared" si="93"/>
        <v>45.55</v>
      </c>
      <c r="AG81">
        <f t="shared" si="69"/>
        <v>0</v>
      </c>
      <c r="AH81">
        <f t="shared" si="94"/>
        <v>5.84</v>
      </c>
      <c r="AI81">
        <f t="shared" si="95"/>
        <v>0</v>
      </c>
      <c r="AJ81">
        <f t="shared" si="70"/>
        <v>0</v>
      </c>
      <c r="AK81">
        <v>45.55</v>
      </c>
      <c r="AL81">
        <v>0</v>
      </c>
      <c r="AM81">
        <v>0</v>
      </c>
      <c r="AN81">
        <v>0</v>
      </c>
      <c r="AO81">
        <v>45.55</v>
      </c>
      <c r="AP81">
        <v>0</v>
      </c>
      <c r="AQ81">
        <v>5.84</v>
      </c>
      <c r="AR81">
        <v>0</v>
      </c>
      <c r="AS81">
        <v>0</v>
      </c>
      <c r="AT81">
        <v>85</v>
      </c>
      <c r="AU81">
        <v>65</v>
      </c>
      <c r="AV81">
        <v>1</v>
      </c>
      <c r="AW81">
        <v>1</v>
      </c>
      <c r="AZ81">
        <v>5.99</v>
      </c>
      <c r="BA81">
        <v>5.99</v>
      </c>
      <c r="BB81">
        <v>5.99</v>
      </c>
      <c r="BC81">
        <v>5.99</v>
      </c>
      <c r="BD81" t="s">
        <v>3</v>
      </c>
      <c r="BE81" t="s">
        <v>3</v>
      </c>
      <c r="BF81" t="s">
        <v>3</v>
      </c>
      <c r="BG81" t="s">
        <v>3</v>
      </c>
      <c r="BH81">
        <v>0</v>
      </c>
      <c r="BI81">
        <v>1</v>
      </c>
      <c r="BJ81" t="s">
        <v>232</v>
      </c>
      <c r="BM81">
        <v>67001</v>
      </c>
      <c r="BN81">
        <v>0</v>
      </c>
      <c r="BO81" t="s">
        <v>3</v>
      </c>
      <c r="BP81">
        <v>0</v>
      </c>
      <c r="BQ81">
        <v>6</v>
      </c>
      <c r="BR81">
        <v>0</v>
      </c>
      <c r="BS81">
        <v>5.99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85</v>
      </c>
      <c r="CA81">
        <v>65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71"/>
        <v>321.95999999999998</v>
      </c>
      <c r="CQ81">
        <f t="shared" si="72"/>
        <v>0</v>
      </c>
      <c r="CR81">
        <f t="shared" si="73"/>
        <v>0</v>
      </c>
      <c r="CS81">
        <f t="shared" si="74"/>
        <v>0</v>
      </c>
      <c r="CT81">
        <f t="shared" si="75"/>
        <v>272.84449999999998</v>
      </c>
      <c r="CU81">
        <f t="shared" si="76"/>
        <v>0</v>
      </c>
      <c r="CV81">
        <f t="shared" si="77"/>
        <v>5.84</v>
      </c>
      <c r="CW81">
        <f t="shared" si="78"/>
        <v>0</v>
      </c>
      <c r="CX81">
        <f t="shared" si="79"/>
        <v>0</v>
      </c>
      <c r="CY81">
        <f t="shared" si="80"/>
        <v>273.666</v>
      </c>
      <c r="CZ81">
        <f t="shared" si="81"/>
        <v>209.27399999999997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227</v>
      </c>
      <c r="DW81" t="s">
        <v>227</v>
      </c>
      <c r="DX81">
        <v>1</v>
      </c>
      <c r="EE81">
        <v>39174628</v>
      </c>
      <c r="EF81">
        <v>6</v>
      </c>
      <c r="EG81" t="s">
        <v>50</v>
      </c>
      <c r="EH81">
        <v>0</v>
      </c>
      <c r="EI81" t="s">
        <v>3</v>
      </c>
      <c r="EJ81">
        <v>1</v>
      </c>
      <c r="EK81">
        <v>67001</v>
      </c>
      <c r="EL81" t="s">
        <v>222</v>
      </c>
      <c r="EM81" t="s">
        <v>223</v>
      </c>
      <c r="EO81" t="s">
        <v>3</v>
      </c>
      <c r="EQ81">
        <v>0</v>
      </c>
      <c r="ER81">
        <v>45.55</v>
      </c>
      <c r="ES81">
        <v>0</v>
      </c>
      <c r="ET81">
        <v>0</v>
      </c>
      <c r="EU81">
        <v>0</v>
      </c>
      <c r="EV81">
        <v>45.55</v>
      </c>
      <c r="EW81">
        <v>5.84</v>
      </c>
      <c r="EX81">
        <v>0</v>
      </c>
      <c r="EY81">
        <v>0</v>
      </c>
      <c r="FQ81">
        <v>0</v>
      </c>
      <c r="FR81">
        <f t="shared" si="82"/>
        <v>0</v>
      </c>
      <c r="FS81">
        <v>0</v>
      </c>
      <c r="FX81">
        <v>85</v>
      </c>
      <c r="FY81">
        <v>65</v>
      </c>
      <c r="GA81" t="s">
        <v>3</v>
      </c>
      <c r="GD81">
        <v>0</v>
      </c>
      <c r="GF81">
        <v>-364073208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83"/>
        <v>0</v>
      </c>
      <c r="GM81">
        <f t="shared" si="84"/>
        <v>804.9</v>
      </c>
      <c r="GN81">
        <f t="shared" si="85"/>
        <v>804.9</v>
      </c>
      <c r="GO81">
        <f t="shared" si="86"/>
        <v>0</v>
      </c>
      <c r="GP81">
        <f t="shared" si="87"/>
        <v>0</v>
      </c>
      <c r="GR81">
        <v>0</v>
      </c>
      <c r="GS81">
        <v>3</v>
      </c>
      <c r="GT81">
        <v>0</v>
      </c>
      <c r="GU81" t="s">
        <v>3</v>
      </c>
      <c r="GV81">
        <f t="shared" si="88"/>
        <v>0</v>
      </c>
      <c r="GW81">
        <v>1</v>
      </c>
      <c r="GX81">
        <f t="shared" si="89"/>
        <v>0</v>
      </c>
      <c r="HA81">
        <v>0</v>
      </c>
      <c r="HB81">
        <v>0</v>
      </c>
      <c r="IK81">
        <v>0</v>
      </c>
    </row>
    <row r="82" spans="1:245" x14ac:dyDescent="0.2">
      <c r="A82">
        <v>17</v>
      </c>
      <c r="B82">
        <v>1</v>
      </c>
      <c r="C82">
        <f>ROW(SmtRes!A172)</f>
        <v>172</v>
      </c>
      <c r="D82">
        <f>ROW(EtalonRes!A166)</f>
        <v>166</v>
      </c>
      <c r="E82" t="s">
        <v>233</v>
      </c>
      <c r="F82" t="s">
        <v>234</v>
      </c>
      <c r="G82" t="s">
        <v>235</v>
      </c>
      <c r="H82" t="s">
        <v>60</v>
      </c>
      <c r="I82">
        <f>ROUND(12/100,9)</f>
        <v>0.12</v>
      </c>
      <c r="J82">
        <v>0</v>
      </c>
      <c r="O82">
        <f t="shared" si="57"/>
        <v>29.56</v>
      </c>
      <c r="P82">
        <f t="shared" si="58"/>
        <v>9.2200000000000006</v>
      </c>
      <c r="Q82">
        <f t="shared" si="59"/>
        <v>1.28</v>
      </c>
      <c r="R82">
        <f t="shared" si="60"/>
        <v>0.19</v>
      </c>
      <c r="S82">
        <f t="shared" si="61"/>
        <v>19.059999999999999</v>
      </c>
      <c r="T82">
        <f t="shared" si="62"/>
        <v>0</v>
      </c>
      <c r="U82">
        <f t="shared" si="63"/>
        <v>0.33839999999999998</v>
      </c>
      <c r="V82">
        <f t="shared" si="64"/>
        <v>2.3999999999999998E-3</v>
      </c>
      <c r="W82">
        <f t="shared" si="65"/>
        <v>0</v>
      </c>
      <c r="X82">
        <f t="shared" si="66"/>
        <v>18.29</v>
      </c>
      <c r="Y82">
        <f t="shared" si="67"/>
        <v>12.51</v>
      </c>
      <c r="AA82">
        <v>39076825</v>
      </c>
      <c r="AB82">
        <f t="shared" si="68"/>
        <v>41.11</v>
      </c>
      <c r="AC82">
        <f t="shared" si="90"/>
        <v>12.82</v>
      </c>
      <c r="AD82">
        <f t="shared" si="91"/>
        <v>1.78</v>
      </c>
      <c r="AE82">
        <f t="shared" si="92"/>
        <v>0.26</v>
      </c>
      <c r="AF82">
        <f t="shared" si="93"/>
        <v>26.51</v>
      </c>
      <c r="AG82">
        <f t="shared" si="69"/>
        <v>0</v>
      </c>
      <c r="AH82">
        <f t="shared" si="94"/>
        <v>2.82</v>
      </c>
      <c r="AI82">
        <f t="shared" si="95"/>
        <v>0.02</v>
      </c>
      <c r="AJ82">
        <f t="shared" si="70"/>
        <v>0</v>
      </c>
      <c r="AK82">
        <v>41.11</v>
      </c>
      <c r="AL82">
        <v>12.82</v>
      </c>
      <c r="AM82">
        <v>1.78</v>
      </c>
      <c r="AN82">
        <v>0.26</v>
      </c>
      <c r="AO82">
        <v>26.51</v>
      </c>
      <c r="AP82">
        <v>0</v>
      </c>
      <c r="AQ82">
        <v>2.82</v>
      </c>
      <c r="AR82">
        <v>0.02</v>
      </c>
      <c r="AS82">
        <v>0</v>
      </c>
      <c r="AT82">
        <v>95</v>
      </c>
      <c r="AU82">
        <v>65</v>
      </c>
      <c r="AV82">
        <v>1</v>
      </c>
      <c r="AW82">
        <v>1</v>
      </c>
      <c r="AZ82">
        <v>5.99</v>
      </c>
      <c r="BA82">
        <v>5.99</v>
      </c>
      <c r="BB82">
        <v>5.99</v>
      </c>
      <c r="BC82">
        <v>5.99</v>
      </c>
      <c r="BD82" t="s">
        <v>3</v>
      </c>
      <c r="BE82" t="s">
        <v>3</v>
      </c>
      <c r="BF82" t="s">
        <v>3</v>
      </c>
      <c r="BG82" t="s">
        <v>3</v>
      </c>
      <c r="BH82">
        <v>0</v>
      </c>
      <c r="BI82">
        <v>2</v>
      </c>
      <c r="BJ82" t="s">
        <v>236</v>
      </c>
      <c r="BM82">
        <v>108001</v>
      </c>
      <c r="BN82">
        <v>0</v>
      </c>
      <c r="BO82" t="s">
        <v>3</v>
      </c>
      <c r="BP82">
        <v>0</v>
      </c>
      <c r="BQ82">
        <v>3</v>
      </c>
      <c r="BR82">
        <v>0</v>
      </c>
      <c r="BS82">
        <v>5.99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95</v>
      </c>
      <c r="CA82">
        <v>65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71"/>
        <v>29.56</v>
      </c>
      <c r="CQ82">
        <f t="shared" si="72"/>
        <v>76.791800000000009</v>
      </c>
      <c r="CR82">
        <f t="shared" si="73"/>
        <v>10.6622</v>
      </c>
      <c r="CS82">
        <f t="shared" si="74"/>
        <v>1.5574000000000001</v>
      </c>
      <c r="CT82">
        <f t="shared" si="75"/>
        <v>158.79490000000001</v>
      </c>
      <c r="CU82">
        <f t="shared" si="76"/>
        <v>0</v>
      </c>
      <c r="CV82">
        <f t="shared" si="77"/>
        <v>2.82</v>
      </c>
      <c r="CW82">
        <f t="shared" si="78"/>
        <v>0.02</v>
      </c>
      <c r="CX82">
        <f t="shared" si="79"/>
        <v>0</v>
      </c>
      <c r="CY82">
        <f t="shared" si="80"/>
        <v>18.287500000000001</v>
      </c>
      <c r="CZ82">
        <f t="shared" si="81"/>
        <v>12.512499999999999</v>
      </c>
      <c r="DC82" t="s">
        <v>3</v>
      </c>
      <c r="DD82" t="s">
        <v>3</v>
      </c>
      <c r="DE82" t="s">
        <v>3</v>
      </c>
      <c r="DF82" t="s">
        <v>3</v>
      </c>
      <c r="DG82" t="s">
        <v>3</v>
      </c>
      <c r="DH82" t="s">
        <v>3</v>
      </c>
      <c r="DI82" t="s">
        <v>3</v>
      </c>
      <c r="DJ82" t="s">
        <v>3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1003</v>
      </c>
      <c r="DV82" t="s">
        <v>60</v>
      </c>
      <c r="DW82" t="s">
        <v>60</v>
      </c>
      <c r="DX82">
        <v>100</v>
      </c>
      <c r="EE82">
        <v>39174386</v>
      </c>
      <c r="EF82">
        <v>3</v>
      </c>
      <c r="EG82" t="s">
        <v>237</v>
      </c>
      <c r="EH82">
        <v>0</v>
      </c>
      <c r="EI82" t="s">
        <v>3</v>
      </c>
      <c r="EJ82">
        <v>2</v>
      </c>
      <c r="EK82">
        <v>108001</v>
      </c>
      <c r="EL82" t="s">
        <v>238</v>
      </c>
      <c r="EM82" t="s">
        <v>239</v>
      </c>
      <c r="EO82" t="s">
        <v>3</v>
      </c>
      <c r="EQ82">
        <v>0</v>
      </c>
      <c r="ER82">
        <v>41.11</v>
      </c>
      <c r="ES82">
        <v>12.82</v>
      </c>
      <c r="ET82">
        <v>1.78</v>
      </c>
      <c r="EU82">
        <v>0.26</v>
      </c>
      <c r="EV82">
        <v>26.51</v>
      </c>
      <c r="EW82">
        <v>2.82</v>
      </c>
      <c r="EX82">
        <v>0.02</v>
      </c>
      <c r="EY82">
        <v>0</v>
      </c>
      <c r="FQ82">
        <v>0</v>
      </c>
      <c r="FR82">
        <f t="shared" si="82"/>
        <v>0</v>
      </c>
      <c r="FS82">
        <v>0</v>
      </c>
      <c r="FX82">
        <v>95</v>
      </c>
      <c r="FY82">
        <v>65</v>
      </c>
      <c r="GA82" t="s">
        <v>3</v>
      </c>
      <c r="GD82">
        <v>0</v>
      </c>
      <c r="GF82">
        <v>-859099330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83"/>
        <v>0</v>
      </c>
      <c r="GM82">
        <f t="shared" si="84"/>
        <v>60.36</v>
      </c>
      <c r="GN82">
        <f t="shared" si="85"/>
        <v>0</v>
      </c>
      <c r="GO82">
        <f t="shared" si="86"/>
        <v>60.36</v>
      </c>
      <c r="GP82">
        <f t="shared" si="87"/>
        <v>0</v>
      </c>
      <c r="GR82">
        <v>0</v>
      </c>
      <c r="GS82">
        <v>3</v>
      </c>
      <c r="GT82">
        <v>0</v>
      </c>
      <c r="GU82" t="s">
        <v>3</v>
      </c>
      <c r="GV82">
        <f t="shared" si="88"/>
        <v>0</v>
      </c>
      <c r="GW82">
        <v>1</v>
      </c>
      <c r="GX82">
        <f t="shared" si="89"/>
        <v>0</v>
      </c>
      <c r="HA82">
        <v>0</v>
      </c>
      <c r="HB82">
        <v>0</v>
      </c>
      <c r="IK82">
        <v>0</v>
      </c>
    </row>
    <row r="83" spans="1:245" x14ac:dyDescent="0.2">
      <c r="A83">
        <v>18</v>
      </c>
      <c r="B83">
        <v>1</v>
      </c>
      <c r="C83">
        <v>171</v>
      </c>
      <c r="E83" t="s">
        <v>240</v>
      </c>
      <c r="F83" t="s">
        <v>241</v>
      </c>
      <c r="G83" t="s">
        <v>242</v>
      </c>
      <c r="H83" t="s">
        <v>243</v>
      </c>
      <c r="I83">
        <f>I82*J83</f>
        <v>1.2E-2</v>
      </c>
      <c r="J83">
        <v>0.1</v>
      </c>
      <c r="O83">
        <f t="shared" si="57"/>
        <v>347.33</v>
      </c>
      <c r="P83">
        <f t="shared" si="58"/>
        <v>347.33</v>
      </c>
      <c r="Q83">
        <f t="shared" si="59"/>
        <v>0</v>
      </c>
      <c r="R83">
        <f t="shared" si="60"/>
        <v>0</v>
      </c>
      <c r="S83">
        <f t="shared" si="61"/>
        <v>0</v>
      </c>
      <c r="T83">
        <f t="shared" si="62"/>
        <v>0</v>
      </c>
      <c r="U83">
        <f t="shared" si="63"/>
        <v>0</v>
      </c>
      <c r="V83">
        <f t="shared" si="64"/>
        <v>0</v>
      </c>
      <c r="W83">
        <f t="shared" si="65"/>
        <v>0</v>
      </c>
      <c r="X83">
        <f t="shared" si="66"/>
        <v>0</v>
      </c>
      <c r="Y83">
        <f t="shared" si="67"/>
        <v>0</v>
      </c>
      <c r="AA83">
        <v>39076825</v>
      </c>
      <c r="AB83">
        <f t="shared" si="68"/>
        <v>4832.12</v>
      </c>
      <c r="AC83">
        <f t="shared" si="90"/>
        <v>4832.12</v>
      </c>
      <c r="AD83">
        <f t="shared" si="91"/>
        <v>0</v>
      </c>
      <c r="AE83">
        <f t="shared" si="92"/>
        <v>0</v>
      </c>
      <c r="AF83">
        <f t="shared" si="93"/>
        <v>0</v>
      </c>
      <c r="AG83">
        <f t="shared" si="69"/>
        <v>0</v>
      </c>
      <c r="AH83">
        <f t="shared" si="94"/>
        <v>0</v>
      </c>
      <c r="AI83">
        <f t="shared" si="95"/>
        <v>0</v>
      </c>
      <c r="AJ83">
        <f t="shared" si="70"/>
        <v>0</v>
      </c>
      <c r="AK83">
        <v>4832.12</v>
      </c>
      <c r="AL83">
        <v>4832.12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95</v>
      </c>
      <c r="AU83">
        <v>65</v>
      </c>
      <c r="AV83">
        <v>1</v>
      </c>
      <c r="AW83">
        <v>1</v>
      </c>
      <c r="AZ83">
        <v>5.99</v>
      </c>
      <c r="BA83">
        <v>1</v>
      </c>
      <c r="BB83">
        <v>1</v>
      </c>
      <c r="BC83">
        <v>5.99</v>
      </c>
      <c r="BD83" t="s">
        <v>3</v>
      </c>
      <c r="BE83" t="s">
        <v>3</v>
      </c>
      <c r="BF83" t="s">
        <v>3</v>
      </c>
      <c r="BG83" t="s">
        <v>3</v>
      </c>
      <c r="BH83">
        <v>3</v>
      </c>
      <c r="BI83">
        <v>2</v>
      </c>
      <c r="BJ83" t="s">
        <v>244</v>
      </c>
      <c r="BM83">
        <v>108001</v>
      </c>
      <c r="BN83">
        <v>0</v>
      </c>
      <c r="BO83" t="s">
        <v>3</v>
      </c>
      <c r="BP83">
        <v>0</v>
      </c>
      <c r="BQ83">
        <v>3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95</v>
      </c>
      <c r="CA83">
        <v>65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71"/>
        <v>347.33</v>
      </c>
      <c r="CQ83">
        <f t="shared" si="72"/>
        <v>28944.398799999999</v>
      </c>
      <c r="CR83">
        <f t="shared" si="73"/>
        <v>0</v>
      </c>
      <c r="CS83">
        <f t="shared" si="74"/>
        <v>0</v>
      </c>
      <c r="CT83">
        <f t="shared" si="75"/>
        <v>0</v>
      </c>
      <c r="CU83">
        <f t="shared" si="76"/>
        <v>0</v>
      </c>
      <c r="CV83">
        <f t="shared" si="77"/>
        <v>0</v>
      </c>
      <c r="CW83">
        <f t="shared" si="78"/>
        <v>0</v>
      </c>
      <c r="CX83">
        <f t="shared" si="79"/>
        <v>0</v>
      </c>
      <c r="CY83">
        <f t="shared" si="80"/>
        <v>0</v>
      </c>
      <c r="CZ83">
        <f t="shared" si="81"/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243</v>
      </c>
      <c r="DW83" t="s">
        <v>245</v>
      </c>
      <c r="DX83">
        <v>1</v>
      </c>
      <c r="EE83">
        <v>39174386</v>
      </c>
      <c r="EF83">
        <v>3</v>
      </c>
      <c r="EG83" t="s">
        <v>237</v>
      </c>
      <c r="EH83">
        <v>0</v>
      </c>
      <c r="EI83" t="s">
        <v>3</v>
      </c>
      <c r="EJ83">
        <v>2</v>
      </c>
      <c r="EK83">
        <v>108001</v>
      </c>
      <c r="EL83" t="s">
        <v>238</v>
      </c>
      <c r="EM83" t="s">
        <v>239</v>
      </c>
      <c r="EO83" t="s">
        <v>3</v>
      </c>
      <c r="EQ83">
        <v>0</v>
      </c>
      <c r="ER83">
        <v>4832.12</v>
      </c>
      <c r="ES83">
        <v>4832.12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82"/>
        <v>0</v>
      </c>
      <c r="FS83">
        <v>0</v>
      </c>
      <c r="FX83">
        <v>95</v>
      </c>
      <c r="FY83">
        <v>65</v>
      </c>
      <c r="GA83" t="s">
        <v>3</v>
      </c>
      <c r="GD83">
        <v>0</v>
      </c>
      <c r="GF83">
        <v>-1479501953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83"/>
        <v>0</v>
      </c>
      <c r="GM83">
        <f t="shared" si="84"/>
        <v>347.33</v>
      </c>
      <c r="GN83">
        <f t="shared" si="85"/>
        <v>0</v>
      </c>
      <c r="GO83">
        <f t="shared" si="86"/>
        <v>347.33</v>
      </c>
      <c r="GP83">
        <f t="shared" si="87"/>
        <v>0</v>
      </c>
      <c r="GR83">
        <v>0</v>
      </c>
      <c r="GS83">
        <v>3</v>
      </c>
      <c r="GT83">
        <v>0</v>
      </c>
      <c r="GU83" t="s">
        <v>3</v>
      </c>
      <c r="GV83">
        <f t="shared" si="88"/>
        <v>0</v>
      </c>
      <c r="GW83">
        <v>1</v>
      </c>
      <c r="GX83">
        <f t="shared" si="89"/>
        <v>0</v>
      </c>
      <c r="HA83">
        <v>0</v>
      </c>
      <c r="HB83">
        <v>0</v>
      </c>
      <c r="IK83">
        <v>0</v>
      </c>
    </row>
    <row r="84" spans="1:245" x14ac:dyDescent="0.2">
      <c r="A84">
        <v>17</v>
      </c>
      <c r="B84">
        <v>1</v>
      </c>
      <c r="C84">
        <f>ROW(SmtRes!A179)</f>
        <v>179</v>
      </c>
      <c r="D84">
        <f>ROW(EtalonRes!A172)</f>
        <v>172</v>
      </c>
      <c r="E84" t="s">
        <v>246</v>
      </c>
      <c r="F84" t="s">
        <v>247</v>
      </c>
      <c r="G84" t="s">
        <v>248</v>
      </c>
      <c r="H84" t="s">
        <v>60</v>
      </c>
      <c r="I84">
        <v>0.77</v>
      </c>
      <c r="J84">
        <v>0</v>
      </c>
      <c r="O84">
        <f t="shared" si="57"/>
        <v>953.64</v>
      </c>
      <c r="P84">
        <f t="shared" si="58"/>
        <v>237.67</v>
      </c>
      <c r="Q84">
        <f t="shared" si="59"/>
        <v>1.43</v>
      </c>
      <c r="R84">
        <f t="shared" si="60"/>
        <v>0.65</v>
      </c>
      <c r="S84">
        <f t="shared" si="61"/>
        <v>714.54</v>
      </c>
      <c r="T84">
        <f t="shared" si="62"/>
        <v>0</v>
      </c>
      <c r="U84">
        <f t="shared" si="63"/>
        <v>12.5433</v>
      </c>
      <c r="V84">
        <f t="shared" si="64"/>
        <v>7.7000000000000002E-3</v>
      </c>
      <c r="W84">
        <f t="shared" si="65"/>
        <v>0</v>
      </c>
      <c r="X84">
        <f t="shared" si="66"/>
        <v>679.43</v>
      </c>
      <c r="Y84">
        <f t="shared" si="67"/>
        <v>464.87</v>
      </c>
      <c r="AA84">
        <v>39076825</v>
      </c>
      <c r="AB84">
        <f t="shared" si="68"/>
        <v>206.76</v>
      </c>
      <c r="AC84">
        <f t="shared" si="90"/>
        <v>51.53</v>
      </c>
      <c r="AD84">
        <f t="shared" si="91"/>
        <v>0.31</v>
      </c>
      <c r="AE84">
        <f t="shared" si="92"/>
        <v>0.14000000000000001</v>
      </c>
      <c r="AF84">
        <f t="shared" si="93"/>
        <v>154.91999999999999</v>
      </c>
      <c r="AG84">
        <f t="shared" si="69"/>
        <v>0</v>
      </c>
      <c r="AH84">
        <f t="shared" si="94"/>
        <v>16.29</v>
      </c>
      <c r="AI84">
        <f t="shared" si="95"/>
        <v>0.01</v>
      </c>
      <c r="AJ84">
        <f t="shared" si="70"/>
        <v>0</v>
      </c>
      <c r="AK84">
        <v>206.76</v>
      </c>
      <c r="AL84">
        <v>51.53</v>
      </c>
      <c r="AM84">
        <v>0.31</v>
      </c>
      <c r="AN84">
        <v>0.14000000000000001</v>
      </c>
      <c r="AO84">
        <v>154.91999999999999</v>
      </c>
      <c r="AP84">
        <v>0</v>
      </c>
      <c r="AQ84">
        <v>16.29</v>
      </c>
      <c r="AR84">
        <v>0.01</v>
      </c>
      <c r="AS84">
        <v>0</v>
      </c>
      <c r="AT84">
        <v>95</v>
      </c>
      <c r="AU84">
        <v>65</v>
      </c>
      <c r="AV84">
        <v>1</v>
      </c>
      <c r="AW84">
        <v>1</v>
      </c>
      <c r="AZ84">
        <v>5.99</v>
      </c>
      <c r="BA84">
        <v>5.99</v>
      </c>
      <c r="BB84">
        <v>5.99</v>
      </c>
      <c r="BC84">
        <v>5.99</v>
      </c>
      <c r="BD84" t="s">
        <v>3</v>
      </c>
      <c r="BE84" t="s">
        <v>3</v>
      </c>
      <c r="BF84" t="s">
        <v>3</v>
      </c>
      <c r="BG84" t="s">
        <v>3</v>
      </c>
      <c r="BH84">
        <v>0</v>
      </c>
      <c r="BI84">
        <v>2</v>
      </c>
      <c r="BJ84" t="s">
        <v>249</v>
      </c>
      <c r="BM84">
        <v>108001</v>
      </c>
      <c r="BN84">
        <v>0</v>
      </c>
      <c r="BO84" t="s">
        <v>3</v>
      </c>
      <c r="BP84">
        <v>0</v>
      </c>
      <c r="BQ84">
        <v>3</v>
      </c>
      <c r="BR84">
        <v>0</v>
      </c>
      <c r="BS84">
        <v>5.99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95</v>
      </c>
      <c r="CA84">
        <v>65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71"/>
        <v>953.64</v>
      </c>
      <c r="CQ84">
        <f t="shared" si="72"/>
        <v>308.66470000000004</v>
      </c>
      <c r="CR84">
        <f t="shared" si="73"/>
        <v>1.8569</v>
      </c>
      <c r="CS84">
        <f t="shared" si="74"/>
        <v>0.83860000000000012</v>
      </c>
      <c r="CT84">
        <f t="shared" si="75"/>
        <v>927.97079999999994</v>
      </c>
      <c r="CU84">
        <f t="shared" si="76"/>
        <v>0</v>
      </c>
      <c r="CV84">
        <f t="shared" si="77"/>
        <v>16.29</v>
      </c>
      <c r="CW84">
        <f t="shared" si="78"/>
        <v>0.01</v>
      </c>
      <c r="CX84">
        <f t="shared" si="79"/>
        <v>0</v>
      </c>
      <c r="CY84">
        <f t="shared" si="80"/>
        <v>679.43049999999994</v>
      </c>
      <c r="CZ84">
        <f t="shared" si="81"/>
        <v>464.87349999999998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1003</v>
      </c>
      <c r="DV84" t="s">
        <v>60</v>
      </c>
      <c r="DW84" t="s">
        <v>60</v>
      </c>
      <c r="DX84">
        <v>100</v>
      </c>
      <c r="EE84">
        <v>39174386</v>
      </c>
      <c r="EF84">
        <v>3</v>
      </c>
      <c r="EG84" t="s">
        <v>237</v>
      </c>
      <c r="EH84">
        <v>0</v>
      </c>
      <c r="EI84" t="s">
        <v>3</v>
      </c>
      <c r="EJ84">
        <v>2</v>
      </c>
      <c r="EK84">
        <v>108001</v>
      </c>
      <c r="EL84" t="s">
        <v>238</v>
      </c>
      <c r="EM84" t="s">
        <v>239</v>
      </c>
      <c r="EO84" t="s">
        <v>3</v>
      </c>
      <c r="EQ84">
        <v>0</v>
      </c>
      <c r="ER84">
        <v>206.76</v>
      </c>
      <c r="ES84">
        <v>51.53</v>
      </c>
      <c r="ET84">
        <v>0.31</v>
      </c>
      <c r="EU84">
        <v>0.14000000000000001</v>
      </c>
      <c r="EV84">
        <v>154.91999999999999</v>
      </c>
      <c r="EW84">
        <v>16.29</v>
      </c>
      <c r="EX84">
        <v>0.01</v>
      </c>
      <c r="EY84">
        <v>0</v>
      </c>
      <c r="FQ84">
        <v>0</v>
      </c>
      <c r="FR84">
        <f t="shared" si="82"/>
        <v>0</v>
      </c>
      <c r="FS84">
        <v>0</v>
      </c>
      <c r="FX84">
        <v>95</v>
      </c>
      <c r="FY84">
        <v>65</v>
      </c>
      <c r="GA84" t="s">
        <v>3</v>
      </c>
      <c r="GD84">
        <v>0</v>
      </c>
      <c r="GF84">
        <v>-1776686347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83"/>
        <v>0</v>
      </c>
      <c r="GM84">
        <f t="shared" si="84"/>
        <v>2097.94</v>
      </c>
      <c r="GN84">
        <f t="shared" si="85"/>
        <v>0</v>
      </c>
      <c r="GO84">
        <f t="shared" si="86"/>
        <v>2097.94</v>
      </c>
      <c r="GP84">
        <f t="shared" si="87"/>
        <v>0</v>
      </c>
      <c r="GR84">
        <v>0</v>
      </c>
      <c r="GS84">
        <v>3</v>
      </c>
      <c r="GT84">
        <v>0</v>
      </c>
      <c r="GU84" t="s">
        <v>3</v>
      </c>
      <c r="GV84">
        <f t="shared" si="88"/>
        <v>0</v>
      </c>
      <c r="GW84">
        <v>1</v>
      </c>
      <c r="GX84">
        <f t="shared" si="89"/>
        <v>0</v>
      </c>
      <c r="HA84">
        <v>0</v>
      </c>
      <c r="HB84">
        <v>0</v>
      </c>
      <c r="IK84">
        <v>0</v>
      </c>
    </row>
    <row r="85" spans="1:245" x14ac:dyDescent="0.2">
      <c r="A85">
        <v>18</v>
      </c>
      <c r="B85">
        <v>1</v>
      </c>
      <c r="C85">
        <v>178</v>
      </c>
      <c r="E85" t="s">
        <v>250</v>
      </c>
      <c r="F85" t="s">
        <v>251</v>
      </c>
      <c r="G85" t="s">
        <v>663</v>
      </c>
      <c r="H85" t="s">
        <v>60</v>
      </c>
      <c r="I85">
        <f>I84*J85</f>
        <v>0.77</v>
      </c>
      <c r="J85">
        <v>1</v>
      </c>
      <c r="O85">
        <f t="shared" si="57"/>
        <v>3297.79</v>
      </c>
      <c r="P85">
        <f t="shared" si="58"/>
        <v>3297.79</v>
      </c>
      <c r="Q85">
        <f t="shared" si="59"/>
        <v>0</v>
      </c>
      <c r="R85">
        <f t="shared" si="60"/>
        <v>0</v>
      </c>
      <c r="S85">
        <f t="shared" si="61"/>
        <v>0</v>
      </c>
      <c r="T85">
        <f t="shared" si="62"/>
        <v>0</v>
      </c>
      <c r="U85">
        <f t="shared" si="63"/>
        <v>0</v>
      </c>
      <c r="V85">
        <f t="shared" si="64"/>
        <v>0</v>
      </c>
      <c r="W85">
        <f t="shared" si="65"/>
        <v>0</v>
      </c>
      <c r="X85">
        <f t="shared" si="66"/>
        <v>0</v>
      </c>
      <c r="Y85">
        <f t="shared" si="67"/>
        <v>0</v>
      </c>
      <c r="AA85">
        <v>39076825</v>
      </c>
      <c r="AB85">
        <f t="shared" si="68"/>
        <v>715</v>
      </c>
      <c r="AC85">
        <f t="shared" si="90"/>
        <v>715</v>
      </c>
      <c r="AD85">
        <f t="shared" si="91"/>
        <v>0</v>
      </c>
      <c r="AE85">
        <f t="shared" si="92"/>
        <v>0</v>
      </c>
      <c r="AF85">
        <f t="shared" si="93"/>
        <v>0</v>
      </c>
      <c r="AG85">
        <f t="shared" si="69"/>
        <v>0</v>
      </c>
      <c r="AH85">
        <f t="shared" si="94"/>
        <v>0</v>
      </c>
      <c r="AI85">
        <f t="shared" si="95"/>
        <v>0</v>
      </c>
      <c r="AJ85">
        <f t="shared" si="70"/>
        <v>0</v>
      </c>
      <c r="AK85">
        <v>715</v>
      </c>
      <c r="AL85">
        <v>715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95</v>
      </c>
      <c r="AU85">
        <v>65</v>
      </c>
      <c r="AV85">
        <v>1</v>
      </c>
      <c r="AW85">
        <v>1</v>
      </c>
      <c r="AZ85">
        <v>5.99</v>
      </c>
      <c r="BA85">
        <v>1</v>
      </c>
      <c r="BB85">
        <v>1</v>
      </c>
      <c r="BC85">
        <v>5.99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2</v>
      </c>
      <c r="BJ85" t="s">
        <v>253</v>
      </c>
      <c r="BM85">
        <v>108001</v>
      </c>
      <c r="BN85">
        <v>0</v>
      </c>
      <c r="BO85" t="s">
        <v>3</v>
      </c>
      <c r="BP85">
        <v>0</v>
      </c>
      <c r="BQ85">
        <v>3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95</v>
      </c>
      <c r="CA85">
        <v>65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71"/>
        <v>3297.79</v>
      </c>
      <c r="CQ85">
        <f t="shared" si="72"/>
        <v>4282.8500000000004</v>
      </c>
      <c r="CR85">
        <f t="shared" si="73"/>
        <v>0</v>
      </c>
      <c r="CS85">
        <f t="shared" si="74"/>
        <v>0</v>
      </c>
      <c r="CT85">
        <f t="shared" si="75"/>
        <v>0</v>
      </c>
      <c r="CU85">
        <f t="shared" si="76"/>
        <v>0</v>
      </c>
      <c r="CV85">
        <f t="shared" si="77"/>
        <v>0</v>
      </c>
      <c r="CW85">
        <f t="shared" si="78"/>
        <v>0</v>
      </c>
      <c r="CX85">
        <f t="shared" si="79"/>
        <v>0</v>
      </c>
      <c r="CY85">
        <f t="shared" si="80"/>
        <v>0</v>
      </c>
      <c r="CZ85">
        <f t="shared" si="81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60</v>
      </c>
      <c r="DW85" t="s">
        <v>60</v>
      </c>
      <c r="DX85">
        <v>100</v>
      </c>
      <c r="EE85">
        <v>39174386</v>
      </c>
      <c r="EF85">
        <v>3</v>
      </c>
      <c r="EG85" t="s">
        <v>237</v>
      </c>
      <c r="EH85">
        <v>0</v>
      </c>
      <c r="EI85" t="s">
        <v>3</v>
      </c>
      <c r="EJ85">
        <v>2</v>
      </c>
      <c r="EK85">
        <v>108001</v>
      </c>
      <c r="EL85" t="s">
        <v>238</v>
      </c>
      <c r="EM85" t="s">
        <v>239</v>
      </c>
      <c r="EO85" t="s">
        <v>3</v>
      </c>
      <c r="EQ85">
        <v>0</v>
      </c>
      <c r="ER85">
        <v>715</v>
      </c>
      <c r="ES85">
        <v>715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82"/>
        <v>0</v>
      </c>
      <c r="FS85">
        <v>0</v>
      </c>
      <c r="FX85">
        <v>95</v>
      </c>
      <c r="FY85">
        <v>65</v>
      </c>
      <c r="GA85" t="s">
        <v>3</v>
      </c>
      <c r="GD85">
        <v>0</v>
      </c>
      <c r="GF85">
        <v>-481293366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83"/>
        <v>0</v>
      </c>
      <c r="GM85">
        <f t="shared" si="84"/>
        <v>3297.79</v>
      </c>
      <c r="GN85">
        <f t="shared" si="85"/>
        <v>0</v>
      </c>
      <c r="GO85">
        <f t="shared" si="86"/>
        <v>3297.79</v>
      </c>
      <c r="GP85">
        <f t="shared" si="87"/>
        <v>0</v>
      </c>
      <c r="GR85">
        <v>0</v>
      </c>
      <c r="GS85">
        <v>3</v>
      </c>
      <c r="GT85">
        <v>0</v>
      </c>
      <c r="GU85" t="s">
        <v>3</v>
      </c>
      <c r="GV85">
        <f t="shared" si="88"/>
        <v>0</v>
      </c>
      <c r="GW85">
        <v>1</v>
      </c>
      <c r="GX85">
        <f t="shared" si="89"/>
        <v>0</v>
      </c>
      <c r="HA85">
        <v>0</v>
      </c>
      <c r="HB85">
        <v>0</v>
      </c>
      <c r="IK85">
        <v>0</v>
      </c>
    </row>
    <row r="86" spans="1:245" x14ac:dyDescent="0.2">
      <c r="A86">
        <v>17</v>
      </c>
      <c r="B86">
        <v>1</v>
      </c>
      <c r="C86">
        <f>ROW(SmtRes!A185)</f>
        <v>185</v>
      </c>
      <c r="D86">
        <f>ROW(EtalonRes!A177)</f>
        <v>177</v>
      </c>
      <c r="E86" t="s">
        <v>254</v>
      </c>
      <c r="F86" t="s">
        <v>255</v>
      </c>
      <c r="G86" t="s">
        <v>256</v>
      </c>
      <c r="H86" t="s">
        <v>257</v>
      </c>
      <c r="I86">
        <v>56</v>
      </c>
      <c r="J86">
        <v>0</v>
      </c>
      <c r="O86">
        <f t="shared" si="57"/>
        <v>1774.48</v>
      </c>
      <c r="P86">
        <f t="shared" si="58"/>
        <v>137.53</v>
      </c>
      <c r="Q86">
        <f t="shared" si="59"/>
        <v>0</v>
      </c>
      <c r="R86">
        <f t="shared" si="60"/>
        <v>0</v>
      </c>
      <c r="S86">
        <f t="shared" si="61"/>
        <v>1636.95</v>
      </c>
      <c r="T86">
        <f t="shared" si="62"/>
        <v>0</v>
      </c>
      <c r="U86">
        <f t="shared" si="63"/>
        <v>28</v>
      </c>
      <c r="V86">
        <f t="shared" si="64"/>
        <v>0</v>
      </c>
      <c r="W86">
        <f t="shared" si="65"/>
        <v>0</v>
      </c>
      <c r="X86">
        <f t="shared" si="66"/>
        <v>1309.56</v>
      </c>
      <c r="Y86">
        <f t="shared" si="67"/>
        <v>982.17</v>
      </c>
      <c r="AA86">
        <v>39076825</v>
      </c>
      <c r="AB86">
        <f t="shared" si="68"/>
        <v>5.29</v>
      </c>
      <c r="AC86">
        <f t="shared" si="90"/>
        <v>0.41</v>
      </c>
      <c r="AD86">
        <f t="shared" si="91"/>
        <v>0</v>
      </c>
      <c r="AE86">
        <f t="shared" si="92"/>
        <v>0</v>
      </c>
      <c r="AF86">
        <f t="shared" si="93"/>
        <v>4.88</v>
      </c>
      <c r="AG86">
        <f t="shared" si="69"/>
        <v>0</v>
      </c>
      <c r="AH86">
        <f t="shared" si="94"/>
        <v>0.5</v>
      </c>
      <c r="AI86">
        <f t="shared" si="95"/>
        <v>0</v>
      </c>
      <c r="AJ86">
        <f t="shared" si="70"/>
        <v>0</v>
      </c>
      <c r="AK86">
        <v>5.29</v>
      </c>
      <c r="AL86">
        <v>0.41</v>
      </c>
      <c r="AM86">
        <v>0</v>
      </c>
      <c r="AN86">
        <v>0</v>
      </c>
      <c r="AO86">
        <v>4.88</v>
      </c>
      <c r="AP86">
        <v>0</v>
      </c>
      <c r="AQ86">
        <v>0.5</v>
      </c>
      <c r="AR86">
        <v>0</v>
      </c>
      <c r="AS86">
        <v>0</v>
      </c>
      <c r="AT86">
        <v>80</v>
      </c>
      <c r="AU86">
        <v>60</v>
      </c>
      <c r="AV86">
        <v>1</v>
      </c>
      <c r="AW86">
        <v>1</v>
      </c>
      <c r="AZ86">
        <v>5.99</v>
      </c>
      <c r="BA86">
        <v>5.99</v>
      </c>
      <c r="BB86">
        <v>5.99</v>
      </c>
      <c r="BC86">
        <v>5.99</v>
      </c>
      <c r="BD86" t="s">
        <v>3</v>
      </c>
      <c r="BE86" t="s">
        <v>3</v>
      </c>
      <c r="BF86" t="s">
        <v>3</v>
      </c>
      <c r="BG86" t="s">
        <v>3</v>
      </c>
      <c r="BH86">
        <v>0</v>
      </c>
      <c r="BI86">
        <v>2</v>
      </c>
      <c r="BJ86" t="s">
        <v>258</v>
      </c>
      <c r="BM86">
        <v>110011</v>
      </c>
      <c r="BN86">
        <v>0</v>
      </c>
      <c r="BO86" t="s">
        <v>3</v>
      </c>
      <c r="BP86">
        <v>0</v>
      </c>
      <c r="BQ86">
        <v>3</v>
      </c>
      <c r="BR86">
        <v>0</v>
      </c>
      <c r="BS86">
        <v>5.99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80</v>
      </c>
      <c r="CA86">
        <v>60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71"/>
        <v>1774.48</v>
      </c>
      <c r="CQ86">
        <f t="shared" si="72"/>
        <v>2.4558999999999997</v>
      </c>
      <c r="CR86">
        <f t="shared" si="73"/>
        <v>0</v>
      </c>
      <c r="CS86">
        <f t="shared" si="74"/>
        <v>0</v>
      </c>
      <c r="CT86">
        <f t="shared" si="75"/>
        <v>29.231200000000001</v>
      </c>
      <c r="CU86">
        <f t="shared" si="76"/>
        <v>0</v>
      </c>
      <c r="CV86">
        <f t="shared" si="77"/>
        <v>0.5</v>
      </c>
      <c r="CW86">
        <f t="shared" si="78"/>
        <v>0</v>
      </c>
      <c r="CX86">
        <f t="shared" si="79"/>
        <v>0</v>
      </c>
      <c r="CY86">
        <f t="shared" si="80"/>
        <v>1309.56</v>
      </c>
      <c r="CZ86">
        <f t="shared" si="81"/>
        <v>982.17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1013</v>
      </c>
      <c r="DV86" t="s">
        <v>257</v>
      </c>
      <c r="DW86" t="s">
        <v>257</v>
      </c>
      <c r="DX86">
        <v>1</v>
      </c>
      <c r="EE86">
        <v>39174433</v>
      </c>
      <c r="EF86">
        <v>3</v>
      </c>
      <c r="EG86" t="s">
        <v>237</v>
      </c>
      <c r="EH86">
        <v>0</v>
      </c>
      <c r="EI86" t="s">
        <v>3</v>
      </c>
      <c r="EJ86">
        <v>2</v>
      </c>
      <c r="EK86">
        <v>110011</v>
      </c>
      <c r="EL86" t="s">
        <v>259</v>
      </c>
      <c r="EM86" t="s">
        <v>260</v>
      </c>
      <c r="EO86" t="s">
        <v>3</v>
      </c>
      <c r="EQ86">
        <v>0</v>
      </c>
      <c r="ER86">
        <v>5.29</v>
      </c>
      <c r="ES86">
        <v>0.41</v>
      </c>
      <c r="ET86">
        <v>0</v>
      </c>
      <c r="EU86">
        <v>0</v>
      </c>
      <c r="EV86">
        <v>4.88</v>
      </c>
      <c r="EW86">
        <v>0.5</v>
      </c>
      <c r="EX86">
        <v>0</v>
      </c>
      <c r="EY86">
        <v>0</v>
      </c>
      <c r="FQ86">
        <v>0</v>
      </c>
      <c r="FR86">
        <f t="shared" si="82"/>
        <v>0</v>
      </c>
      <c r="FS86">
        <v>0</v>
      </c>
      <c r="FX86">
        <v>80</v>
      </c>
      <c r="FY86">
        <v>60</v>
      </c>
      <c r="GA86" t="s">
        <v>3</v>
      </c>
      <c r="GD86">
        <v>0</v>
      </c>
      <c r="GF86">
        <v>287023441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83"/>
        <v>0</v>
      </c>
      <c r="GM86">
        <f t="shared" si="84"/>
        <v>4066.21</v>
      </c>
      <c r="GN86">
        <f t="shared" si="85"/>
        <v>0</v>
      </c>
      <c r="GO86">
        <f t="shared" si="86"/>
        <v>4066.21</v>
      </c>
      <c r="GP86">
        <f t="shared" si="87"/>
        <v>0</v>
      </c>
      <c r="GR86">
        <v>0</v>
      </c>
      <c r="GS86">
        <v>3</v>
      </c>
      <c r="GT86">
        <v>0</v>
      </c>
      <c r="GU86" t="s">
        <v>3</v>
      </c>
      <c r="GV86">
        <f t="shared" si="88"/>
        <v>0</v>
      </c>
      <c r="GW86">
        <v>1</v>
      </c>
      <c r="GX86">
        <f t="shared" si="89"/>
        <v>0</v>
      </c>
      <c r="HA86">
        <v>0</v>
      </c>
      <c r="HB86">
        <v>0</v>
      </c>
      <c r="IK86">
        <v>0</v>
      </c>
    </row>
    <row r="87" spans="1:245" x14ac:dyDescent="0.2">
      <c r="A87">
        <v>18</v>
      </c>
      <c r="B87">
        <v>1</v>
      </c>
      <c r="C87">
        <v>184</v>
      </c>
      <c r="E87" t="s">
        <v>261</v>
      </c>
      <c r="F87" t="s">
        <v>262</v>
      </c>
      <c r="G87" t="s">
        <v>263</v>
      </c>
      <c r="H87" t="s">
        <v>264</v>
      </c>
      <c r="I87">
        <f>I86*J87</f>
        <v>5.6</v>
      </c>
      <c r="J87">
        <v>9.9999999999999992E-2</v>
      </c>
      <c r="O87">
        <f t="shared" si="57"/>
        <v>2787.51</v>
      </c>
      <c r="P87">
        <f t="shared" si="58"/>
        <v>2787.51</v>
      </c>
      <c r="Q87">
        <f t="shared" si="59"/>
        <v>0</v>
      </c>
      <c r="R87">
        <f t="shared" si="60"/>
        <v>0</v>
      </c>
      <c r="S87">
        <f t="shared" si="61"/>
        <v>0</v>
      </c>
      <c r="T87">
        <f t="shared" si="62"/>
        <v>0</v>
      </c>
      <c r="U87">
        <f t="shared" si="63"/>
        <v>0</v>
      </c>
      <c r="V87">
        <f t="shared" si="64"/>
        <v>0</v>
      </c>
      <c r="W87">
        <f t="shared" si="65"/>
        <v>0</v>
      </c>
      <c r="X87">
        <f t="shared" si="66"/>
        <v>0</v>
      </c>
      <c r="Y87">
        <f t="shared" si="67"/>
        <v>0</v>
      </c>
      <c r="AA87">
        <v>39076825</v>
      </c>
      <c r="AB87">
        <f t="shared" si="68"/>
        <v>83.1</v>
      </c>
      <c r="AC87">
        <f t="shared" si="90"/>
        <v>83.1</v>
      </c>
      <c r="AD87">
        <f t="shared" si="91"/>
        <v>0</v>
      </c>
      <c r="AE87">
        <f t="shared" si="92"/>
        <v>0</v>
      </c>
      <c r="AF87">
        <f t="shared" si="93"/>
        <v>0</v>
      </c>
      <c r="AG87">
        <f t="shared" si="69"/>
        <v>0</v>
      </c>
      <c r="AH87">
        <f t="shared" si="94"/>
        <v>0</v>
      </c>
      <c r="AI87">
        <f t="shared" si="95"/>
        <v>0</v>
      </c>
      <c r="AJ87">
        <f t="shared" si="70"/>
        <v>0</v>
      </c>
      <c r="AK87">
        <v>83.1</v>
      </c>
      <c r="AL87">
        <v>83.1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80</v>
      </c>
      <c r="AU87">
        <v>60</v>
      </c>
      <c r="AV87">
        <v>1</v>
      </c>
      <c r="AW87">
        <v>1</v>
      </c>
      <c r="AZ87">
        <v>5.99</v>
      </c>
      <c r="BA87">
        <v>1</v>
      </c>
      <c r="BB87">
        <v>1</v>
      </c>
      <c r="BC87">
        <v>5.99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2</v>
      </c>
      <c r="BJ87" t="s">
        <v>265</v>
      </c>
      <c r="BM87">
        <v>110011</v>
      </c>
      <c r="BN87">
        <v>0</v>
      </c>
      <c r="BO87" t="s">
        <v>3</v>
      </c>
      <c r="BP87">
        <v>0</v>
      </c>
      <c r="BQ87">
        <v>3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80</v>
      </c>
      <c r="CA87">
        <v>60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71"/>
        <v>2787.51</v>
      </c>
      <c r="CQ87">
        <f t="shared" si="72"/>
        <v>497.76900000000001</v>
      </c>
      <c r="CR87">
        <f t="shared" si="73"/>
        <v>0</v>
      </c>
      <c r="CS87">
        <f t="shared" si="74"/>
        <v>0</v>
      </c>
      <c r="CT87">
        <f t="shared" si="75"/>
        <v>0</v>
      </c>
      <c r="CU87">
        <f t="shared" si="76"/>
        <v>0</v>
      </c>
      <c r="CV87">
        <f t="shared" si="77"/>
        <v>0</v>
      </c>
      <c r="CW87">
        <f t="shared" si="78"/>
        <v>0</v>
      </c>
      <c r="CX87">
        <f t="shared" si="79"/>
        <v>0</v>
      </c>
      <c r="CY87">
        <f t="shared" si="80"/>
        <v>0</v>
      </c>
      <c r="CZ87">
        <f t="shared" si="81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1010</v>
      </c>
      <c r="DV87" t="s">
        <v>264</v>
      </c>
      <c r="DW87" t="s">
        <v>264</v>
      </c>
      <c r="DX87">
        <v>10</v>
      </c>
      <c r="EE87">
        <v>39174433</v>
      </c>
      <c r="EF87">
        <v>3</v>
      </c>
      <c r="EG87" t="s">
        <v>237</v>
      </c>
      <c r="EH87">
        <v>0</v>
      </c>
      <c r="EI87" t="s">
        <v>3</v>
      </c>
      <c r="EJ87">
        <v>2</v>
      </c>
      <c r="EK87">
        <v>110011</v>
      </c>
      <c r="EL87" t="s">
        <v>259</v>
      </c>
      <c r="EM87" t="s">
        <v>260</v>
      </c>
      <c r="EO87" t="s">
        <v>3</v>
      </c>
      <c r="EQ87">
        <v>0</v>
      </c>
      <c r="ER87">
        <v>83.1</v>
      </c>
      <c r="ES87">
        <v>83.1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2"/>
        <v>0</v>
      </c>
      <c r="FS87">
        <v>0</v>
      </c>
      <c r="FX87">
        <v>80</v>
      </c>
      <c r="FY87">
        <v>60</v>
      </c>
      <c r="GA87" t="s">
        <v>3</v>
      </c>
      <c r="GD87">
        <v>0</v>
      </c>
      <c r="GF87">
        <v>-763151964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83"/>
        <v>0</v>
      </c>
      <c r="GM87">
        <f t="shared" si="84"/>
        <v>2787.51</v>
      </c>
      <c r="GN87">
        <f t="shared" si="85"/>
        <v>0</v>
      </c>
      <c r="GO87">
        <f t="shared" si="86"/>
        <v>2787.51</v>
      </c>
      <c r="GP87">
        <f t="shared" si="87"/>
        <v>0</v>
      </c>
      <c r="GR87">
        <v>0</v>
      </c>
      <c r="GS87">
        <v>3</v>
      </c>
      <c r="GT87">
        <v>0</v>
      </c>
      <c r="GU87" t="s">
        <v>3</v>
      </c>
      <c r="GV87">
        <f t="shared" si="88"/>
        <v>0</v>
      </c>
      <c r="GW87">
        <v>1</v>
      </c>
      <c r="GX87">
        <f t="shared" si="89"/>
        <v>0</v>
      </c>
      <c r="HA87">
        <v>0</v>
      </c>
      <c r="HB87">
        <v>0</v>
      </c>
      <c r="IK87">
        <v>0</v>
      </c>
    </row>
    <row r="88" spans="1:245" x14ac:dyDescent="0.2">
      <c r="A88">
        <v>17</v>
      </c>
      <c r="B88">
        <v>1</v>
      </c>
      <c r="C88">
        <f>ROW(SmtRes!A194)</f>
        <v>194</v>
      </c>
      <c r="D88">
        <f>ROW(EtalonRes!A185)</f>
        <v>185</v>
      </c>
      <c r="E88" t="s">
        <v>266</v>
      </c>
      <c r="F88" t="s">
        <v>267</v>
      </c>
      <c r="G88" t="s">
        <v>268</v>
      </c>
      <c r="H88" t="s">
        <v>227</v>
      </c>
      <c r="I88">
        <v>0.1</v>
      </c>
      <c r="J88">
        <v>0</v>
      </c>
      <c r="O88">
        <f t="shared" ref="O88:O94" si="96">ROUND(CP88,2)</f>
        <v>273.36</v>
      </c>
      <c r="P88">
        <f t="shared" ref="P88:P94" si="97">ROUND(CQ88*I88,2)</f>
        <v>61.81</v>
      </c>
      <c r="Q88">
        <f t="shared" ref="Q88:Q94" si="98">ROUND(CR88*I88,2)</f>
        <v>2.8</v>
      </c>
      <c r="R88">
        <f t="shared" ref="R88:R94" si="99">ROUND(CS88*I88,2)</f>
        <v>0.38</v>
      </c>
      <c r="S88">
        <f t="shared" ref="S88:S94" si="100">ROUND(CT88*I88,2)</f>
        <v>208.75</v>
      </c>
      <c r="T88">
        <f t="shared" ref="T88:T94" si="101">ROUND(CU88*I88,2)</f>
        <v>0</v>
      </c>
      <c r="U88">
        <f t="shared" ref="U88:U94" si="102">CV88*I88</f>
        <v>3.5130000000000003</v>
      </c>
      <c r="V88">
        <f t="shared" ref="V88:V94" si="103">CW88*I88</f>
        <v>5.000000000000001E-3</v>
      </c>
      <c r="W88">
        <f t="shared" ref="W88:W94" si="104">ROUND(CX88*I88,2)</f>
        <v>0</v>
      </c>
      <c r="X88">
        <f t="shared" ref="X88:X94" si="105">ROUND(CY88,2)</f>
        <v>198.67</v>
      </c>
      <c r="Y88">
        <f t="shared" ref="Y88:Y94" si="106">ROUND(CZ88,2)</f>
        <v>135.93</v>
      </c>
      <c r="AA88">
        <v>39076825</v>
      </c>
      <c r="AB88">
        <f t="shared" ref="AB88:AB94" si="107">ROUND((AC88+AD88+AF88),2)</f>
        <v>456.35</v>
      </c>
      <c r="AC88">
        <f t="shared" si="90"/>
        <v>103.19</v>
      </c>
      <c r="AD88">
        <f t="shared" si="91"/>
        <v>4.67</v>
      </c>
      <c r="AE88">
        <f t="shared" si="92"/>
        <v>0.64</v>
      </c>
      <c r="AF88">
        <f t="shared" si="93"/>
        <v>348.49</v>
      </c>
      <c r="AG88">
        <f t="shared" ref="AG88:AG94" si="108">ROUND((AP88),2)</f>
        <v>0</v>
      </c>
      <c r="AH88">
        <f t="shared" si="94"/>
        <v>35.130000000000003</v>
      </c>
      <c r="AI88">
        <f t="shared" si="95"/>
        <v>0.05</v>
      </c>
      <c r="AJ88">
        <f t="shared" ref="AJ88:AJ94" si="109">ROUND((AS88),2)</f>
        <v>0</v>
      </c>
      <c r="AK88">
        <v>456.35</v>
      </c>
      <c r="AL88">
        <v>103.19</v>
      </c>
      <c r="AM88">
        <v>4.67</v>
      </c>
      <c r="AN88">
        <v>0.64</v>
      </c>
      <c r="AO88">
        <v>348.49</v>
      </c>
      <c r="AP88">
        <v>0</v>
      </c>
      <c r="AQ88">
        <v>35.130000000000003</v>
      </c>
      <c r="AR88">
        <v>0.05</v>
      </c>
      <c r="AS88">
        <v>0</v>
      </c>
      <c r="AT88">
        <v>95</v>
      </c>
      <c r="AU88">
        <v>65</v>
      </c>
      <c r="AV88">
        <v>1</v>
      </c>
      <c r="AW88">
        <v>1</v>
      </c>
      <c r="AZ88">
        <v>5.99</v>
      </c>
      <c r="BA88">
        <v>5.99</v>
      </c>
      <c r="BB88">
        <v>5.99</v>
      </c>
      <c r="BC88">
        <v>5.99</v>
      </c>
      <c r="BD88" t="s">
        <v>3</v>
      </c>
      <c r="BE88" t="s">
        <v>3</v>
      </c>
      <c r="BF88" t="s">
        <v>3</v>
      </c>
      <c r="BG88" t="s">
        <v>3</v>
      </c>
      <c r="BH88">
        <v>0</v>
      </c>
      <c r="BI88">
        <v>2</v>
      </c>
      <c r="BJ88" t="s">
        <v>269</v>
      </c>
      <c r="BM88">
        <v>108001</v>
      </c>
      <c r="BN88">
        <v>0</v>
      </c>
      <c r="BO88" t="s">
        <v>3</v>
      </c>
      <c r="BP88">
        <v>0</v>
      </c>
      <c r="BQ88">
        <v>3</v>
      </c>
      <c r="BR88">
        <v>0</v>
      </c>
      <c r="BS88">
        <v>5.99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95</v>
      </c>
      <c r="CA88">
        <v>65</v>
      </c>
      <c r="CF88">
        <v>0</v>
      </c>
      <c r="CG88">
        <v>0</v>
      </c>
      <c r="CM88">
        <v>0</v>
      </c>
      <c r="CN88" t="s">
        <v>3</v>
      </c>
      <c r="CO88">
        <v>0</v>
      </c>
      <c r="CP88">
        <f t="shared" ref="CP88:CP94" si="110">(P88+Q88+S88)</f>
        <v>273.36</v>
      </c>
      <c r="CQ88">
        <f t="shared" ref="CQ88:CQ94" si="111">AC88*BC88</f>
        <v>618.10810000000004</v>
      </c>
      <c r="CR88">
        <f t="shared" ref="CR88:CR94" si="112">AD88*BB88</f>
        <v>27.973300000000002</v>
      </c>
      <c r="CS88">
        <f t="shared" ref="CS88:CS94" si="113">AE88*BS88</f>
        <v>3.8336000000000001</v>
      </c>
      <c r="CT88">
        <f t="shared" ref="CT88:CT94" si="114">AF88*BA88</f>
        <v>2087.4551000000001</v>
      </c>
      <c r="CU88">
        <f t="shared" ref="CU88:CU94" si="115">AG88</f>
        <v>0</v>
      </c>
      <c r="CV88">
        <f t="shared" ref="CV88:CV94" si="116">AH88</f>
        <v>35.130000000000003</v>
      </c>
      <c r="CW88">
        <f t="shared" ref="CW88:CW94" si="117">AI88</f>
        <v>0.05</v>
      </c>
      <c r="CX88">
        <f t="shared" ref="CX88:CX94" si="118">AJ88</f>
        <v>0</v>
      </c>
      <c r="CY88">
        <f t="shared" ref="CY88:CY94" si="119">(((S88+R88)*AT88)/100)</f>
        <v>198.67349999999999</v>
      </c>
      <c r="CZ88">
        <f t="shared" ref="CZ88:CZ94" si="120">(((S88+R88)*AU88)/100)</f>
        <v>135.93449999999999</v>
      </c>
      <c r="DC88" t="s">
        <v>3</v>
      </c>
      <c r="DD88" t="s">
        <v>3</v>
      </c>
      <c r="DE88" t="s">
        <v>3</v>
      </c>
      <c r="DF88" t="s">
        <v>3</v>
      </c>
      <c r="DG88" t="s">
        <v>3</v>
      </c>
      <c r="DH88" t="s">
        <v>3</v>
      </c>
      <c r="DI88" t="s">
        <v>3</v>
      </c>
      <c r="DJ88" t="s">
        <v>3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1013</v>
      </c>
      <c r="DV88" t="s">
        <v>227</v>
      </c>
      <c r="DW88" t="s">
        <v>227</v>
      </c>
      <c r="DX88">
        <v>1</v>
      </c>
      <c r="EE88">
        <v>39174386</v>
      </c>
      <c r="EF88">
        <v>3</v>
      </c>
      <c r="EG88" t="s">
        <v>237</v>
      </c>
      <c r="EH88">
        <v>0</v>
      </c>
      <c r="EI88" t="s">
        <v>3</v>
      </c>
      <c r="EJ88">
        <v>2</v>
      </c>
      <c r="EK88">
        <v>108001</v>
      </c>
      <c r="EL88" t="s">
        <v>238</v>
      </c>
      <c r="EM88" t="s">
        <v>239</v>
      </c>
      <c r="EO88" t="s">
        <v>3</v>
      </c>
      <c r="EQ88">
        <v>0</v>
      </c>
      <c r="ER88">
        <v>456.35</v>
      </c>
      <c r="ES88">
        <v>103.19</v>
      </c>
      <c r="ET88">
        <v>4.67</v>
      </c>
      <c r="EU88">
        <v>0.64</v>
      </c>
      <c r="EV88">
        <v>348.49</v>
      </c>
      <c r="EW88">
        <v>35.130000000000003</v>
      </c>
      <c r="EX88">
        <v>0.05</v>
      </c>
      <c r="EY88">
        <v>0</v>
      </c>
      <c r="FQ88">
        <v>0</v>
      </c>
      <c r="FR88">
        <f t="shared" ref="FR88:FR96" si="121">ROUND(IF(AND(BH88=3,BI88=3),P88,0),2)</f>
        <v>0</v>
      </c>
      <c r="FS88">
        <v>0</v>
      </c>
      <c r="FX88">
        <v>95</v>
      </c>
      <c r="FY88">
        <v>65</v>
      </c>
      <c r="GA88" t="s">
        <v>3</v>
      </c>
      <c r="GD88">
        <v>0</v>
      </c>
      <c r="GF88">
        <v>-991288307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ref="GL88:GL96" si="122">ROUND(IF(AND(BH88=3,BI88=3,FS88&lt;&gt;0),P88,0),2)</f>
        <v>0</v>
      </c>
      <c r="GM88">
        <f t="shared" ref="GM88:GM94" si="123">ROUND(O88+X88+Y88+GK88,2)+GX88</f>
        <v>607.96</v>
      </c>
      <c r="GN88">
        <f t="shared" ref="GN88:GN94" si="124">IF(OR(BI88=0,BI88=1),ROUND(O88+X88+Y88+GK88,2),0)</f>
        <v>0</v>
      </c>
      <c r="GO88">
        <f t="shared" ref="GO88:GO94" si="125">IF(BI88=2,ROUND(O88+X88+Y88+GK88,2),0)</f>
        <v>607.96</v>
      </c>
      <c r="GP88">
        <f t="shared" ref="GP88:GP94" si="126">IF(BI88=4,ROUND(O88+X88+Y88+GK88,2)+GX88,0)</f>
        <v>0</v>
      </c>
      <c r="GR88">
        <v>0</v>
      </c>
      <c r="GS88">
        <v>3</v>
      </c>
      <c r="GT88">
        <v>0</v>
      </c>
      <c r="GU88" t="s">
        <v>3</v>
      </c>
      <c r="GV88">
        <f t="shared" ref="GV88:GV94" si="127">ROUND(GT88,2)</f>
        <v>0</v>
      </c>
      <c r="GW88">
        <v>1</v>
      </c>
      <c r="GX88">
        <f t="shared" ref="GX88:GX96" si="128">ROUND(GV88*GW88*I88,2)</f>
        <v>0</v>
      </c>
      <c r="HA88">
        <v>0</v>
      </c>
      <c r="HB88">
        <v>0</v>
      </c>
      <c r="IK88">
        <v>0</v>
      </c>
    </row>
    <row r="89" spans="1:245" x14ac:dyDescent="0.2">
      <c r="A89">
        <v>18</v>
      </c>
      <c r="B89">
        <v>1</v>
      </c>
      <c r="C89">
        <v>193</v>
      </c>
      <c r="E89" t="s">
        <v>270</v>
      </c>
      <c r="F89" t="s">
        <v>271</v>
      </c>
      <c r="G89" t="s">
        <v>272</v>
      </c>
      <c r="H89" t="s">
        <v>264</v>
      </c>
      <c r="I89">
        <f>I88*J89</f>
        <v>1</v>
      </c>
      <c r="J89">
        <v>10</v>
      </c>
      <c r="O89">
        <f t="shared" si="96"/>
        <v>343.83</v>
      </c>
      <c r="P89">
        <f t="shared" si="97"/>
        <v>343.83</v>
      </c>
      <c r="Q89">
        <f t="shared" si="98"/>
        <v>0</v>
      </c>
      <c r="R89">
        <f t="shared" si="99"/>
        <v>0</v>
      </c>
      <c r="S89">
        <f t="shared" si="100"/>
        <v>0</v>
      </c>
      <c r="T89">
        <f t="shared" si="101"/>
        <v>0</v>
      </c>
      <c r="U89">
        <f t="shared" si="102"/>
        <v>0</v>
      </c>
      <c r="V89">
        <f t="shared" si="103"/>
        <v>0</v>
      </c>
      <c r="W89">
        <f t="shared" si="104"/>
        <v>0</v>
      </c>
      <c r="X89">
        <f t="shared" si="105"/>
        <v>0</v>
      </c>
      <c r="Y89">
        <f t="shared" si="106"/>
        <v>0</v>
      </c>
      <c r="AA89">
        <v>39076825</v>
      </c>
      <c r="AB89">
        <f t="shared" si="107"/>
        <v>57.4</v>
      </c>
      <c r="AC89">
        <f t="shared" si="90"/>
        <v>57.4</v>
      </c>
      <c r="AD89">
        <f t="shared" si="91"/>
        <v>0</v>
      </c>
      <c r="AE89">
        <f t="shared" si="92"/>
        <v>0</v>
      </c>
      <c r="AF89">
        <f t="shared" si="93"/>
        <v>0</v>
      </c>
      <c r="AG89">
        <f t="shared" si="108"/>
        <v>0</v>
      </c>
      <c r="AH89">
        <f t="shared" si="94"/>
        <v>0</v>
      </c>
      <c r="AI89">
        <f t="shared" si="95"/>
        <v>0</v>
      </c>
      <c r="AJ89">
        <f t="shared" si="109"/>
        <v>0</v>
      </c>
      <c r="AK89">
        <v>57.4</v>
      </c>
      <c r="AL89">
        <v>57.4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95</v>
      </c>
      <c r="AU89">
        <v>65</v>
      </c>
      <c r="AV89">
        <v>1</v>
      </c>
      <c r="AW89">
        <v>1</v>
      </c>
      <c r="AZ89">
        <v>5.99</v>
      </c>
      <c r="BA89">
        <v>1</v>
      </c>
      <c r="BB89">
        <v>1</v>
      </c>
      <c r="BC89">
        <v>5.99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2</v>
      </c>
      <c r="BJ89" t="s">
        <v>273</v>
      </c>
      <c r="BM89">
        <v>108001</v>
      </c>
      <c r="BN89">
        <v>0</v>
      </c>
      <c r="BO89" t="s">
        <v>3</v>
      </c>
      <c r="BP89">
        <v>0</v>
      </c>
      <c r="BQ89">
        <v>3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95</v>
      </c>
      <c r="CA89">
        <v>65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110"/>
        <v>343.83</v>
      </c>
      <c r="CQ89">
        <f t="shared" si="111"/>
        <v>343.82600000000002</v>
      </c>
      <c r="CR89">
        <f t="shared" si="112"/>
        <v>0</v>
      </c>
      <c r="CS89">
        <f t="shared" si="113"/>
        <v>0</v>
      </c>
      <c r="CT89">
        <f t="shared" si="114"/>
        <v>0</v>
      </c>
      <c r="CU89">
        <f t="shared" si="115"/>
        <v>0</v>
      </c>
      <c r="CV89">
        <f t="shared" si="116"/>
        <v>0</v>
      </c>
      <c r="CW89">
        <f t="shared" si="117"/>
        <v>0</v>
      </c>
      <c r="CX89">
        <f t="shared" si="118"/>
        <v>0</v>
      </c>
      <c r="CY89">
        <f t="shared" si="119"/>
        <v>0</v>
      </c>
      <c r="CZ89">
        <f t="shared" si="120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1010</v>
      </c>
      <c r="DV89" t="s">
        <v>264</v>
      </c>
      <c r="DW89" t="s">
        <v>264</v>
      </c>
      <c r="DX89">
        <v>10</v>
      </c>
      <c r="EE89">
        <v>39174386</v>
      </c>
      <c r="EF89">
        <v>3</v>
      </c>
      <c r="EG89" t="s">
        <v>237</v>
      </c>
      <c r="EH89">
        <v>0</v>
      </c>
      <c r="EI89" t="s">
        <v>3</v>
      </c>
      <c r="EJ89">
        <v>2</v>
      </c>
      <c r="EK89">
        <v>108001</v>
      </c>
      <c r="EL89" t="s">
        <v>238</v>
      </c>
      <c r="EM89" t="s">
        <v>239</v>
      </c>
      <c r="EO89" t="s">
        <v>3</v>
      </c>
      <c r="EQ89">
        <v>0</v>
      </c>
      <c r="ER89">
        <v>57.4</v>
      </c>
      <c r="ES89">
        <v>57.4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121"/>
        <v>0</v>
      </c>
      <c r="FS89">
        <v>0</v>
      </c>
      <c r="FX89">
        <v>95</v>
      </c>
      <c r="FY89">
        <v>65</v>
      </c>
      <c r="GA89" t="s">
        <v>3</v>
      </c>
      <c r="GD89">
        <v>0</v>
      </c>
      <c r="GF89">
        <v>414616791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122"/>
        <v>0</v>
      </c>
      <c r="GM89">
        <f t="shared" si="123"/>
        <v>343.83</v>
      </c>
      <c r="GN89">
        <f t="shared" si="124"/>
        <v>0</v>
      </c>
      <c r="GO89">
        <f t="shared" si="125"/>
        <v>343.83</v>
      </c>
      <c r="GP89">
        <f t="shared" si="126"/>
        <v>0</v>
      </c>
      <c r="GR89">
        <v>0</v>
      </c>
      <c r="GS89">
        <v>3</v>
      </c>
      <c r="GT89">
        <v>0</v>
      </c>
      <c r="GU89" t="s">
        <v>3</v>
      </c>
      <c r="GV89">
        <f t="shared" si="127"/>
        <v>0</v>
      </c>
      <c r="GW89">
        <v>1</v>
      </c>
      <c r="GX89">
        <f t="shared" si="128"/>
        <v>0</v>
      </c>
      <c r="HA89">
        <v>0</v>
      </c>
      <c r="HB89">
        <v>0</v>
      </c>
      <c r="IK89">
        <v>0</v>
      </c>
    </row>
    <row r="90" spans="1:245" x14ac:dyDescent="0.2">
      <c r="A90">
        <v>17</v>
      </c>
      <c r="B90">
        <v>1</v>
      </c>
      <c r="C90">
        <f>ROW(SmtRes!A204)</f>
        <v>204</v>
      </c>
      <c r="D90">
        <f>ROW(EtalonRes!A194)</f>
        <v>194</v>
      </c>
      <c r="E90" t="s">
        <v>274</v>
      </c>
      <c r="F90" t="s">
        <v>275</v>
      </c>
      <c r="G90" t="s">
        <v>276</v>
      </c>
      <c r="H90" t="s">
        <v>227</v>
      </c>
      <c r="I90">
        <v>1.08</v>
      </c>
      <c r="J90">
        <v>0</v>
      </c>
      <c r="O90">
        <f t="shared" si="96"/>
        <v>2936.56</v>
      </c>
      <c r="P90">
        <f t="shared" si="97"/>
        <v>688.45</v>
      </c>
      <c r="Q90">
        <f t="shared" si="98"/>
        <v>30.21</v>
      </c>
      <c r="R90">
        <f t="shared" si="99"/>
        <v>4.1399999999999997</v>
      </c>
      <c r="S90">
        <f t="shared" si="100"/>
        <v>2217.9</v>
      </c>
      <c r="T90">
        <f t="shared" si="101"/>
        <v>0</v>
      </c>
      <c r="U90">
        <f t="shared" si="102"/>
        <v>37.324800000000003</v>
      </c>
      <c r="V90">
        <f t="shared" si="103"/>
        <v>5.4000000000000006E-2</v>
      </c>
      <c r="W90">
        <f t="shared" si="104"/>
        <v>0</v>
      </c>
      <c r="X90">
        <f t="shared" si="105"/>
        <v>2110.94</v>
      </c>
      <c r="Y90">
        <f t="shared" si="106"/>
        <v>1444.33</v>
      </c>
      <c r="AA90">
        <v>39076825</v>
      </c>
      <c r="AB90">
        <f t="shared" si="107"/>
        <v>453.93</v>
      </c>
      <c r="AC90">
        <f t="shared" si="90"/>
        <v>106.42</v>
      </c>
      <c r="AD90">
        <f t="shared" si="91"/>
        <v>4.67</v>
      </c>
      <c r="AE90">
        <f t="shared" si="92"/>
        <v>0.64</v>
      </c>
      <c r="AF90">
        <f t="shared" si="93"/>
        <v>342.84</v>
      </c>
      <c r="AG90">
        <f t="shared" si="108"/>
        <v>0</v>
      </c>
      <c r="AH90">
        <f t="shared" si="94"/>
        <v>34.56</v>
      </c>
      <c r="AI90">
        <f t="shared" si="95"/>
        <v>0.05</v>
      </c>
      <c r="AJ90">
        <f t="shared" si="109"/>
        <v>0</v>
      </c>
      <c r="AK90">
        <v>453.93</v>
      </c>
      <c r="AL90">
        <v>106.42</v>
      </c>
      <c r="AM90">
        <v>4.67</v>
      </c>
      <c r="AN90">
        <v>0.64</v>
      </c>
      <c r="AO90">
        <v>342.84</v>
      </c>
      <c r="AP90">
        <v>0</v>
      </c>
      <c r="AQ90">
        <v>34.56</v>
      </c>
      <c r="AR90">
        <v>0.05</v>
      </c>
      <c r="AS90">
        <v>0</v>
      </c>
      <c r="AT90">
        <v>95</v>
      </c>
      <c r="AU90">
        <v>65</v>
      </c>
      <c r="AV90">
        <v>1</v>
      </c>
      <c r="AW90">
        <v>1</v>
      </c>
      <c r="AZ90">
        <v>5.99</v>
      </c>
      <c r="BA90">
        <v>5.99</v>
      </c>
      <c r="BB90">
        <v>5.99</v>
      </c>
      <c r="BC90">
        <v>5.99</v>
      </c>
      <c r="BD90" t="s">
        <v>3</v>
      </c>
      <c r="BE90" t="s">
        <v>3</v>
      </c>
      <c r="BF90" t="s">
        <v>3</v>
      </c>
      <c r="BG90" t="s">
        <v>3</v>
      </c>
      <c r="BH90">
        <v>0</v>
      </c>
      <c r="BI90">
        <v>2</v>
      </c>
      <c r="BJ90" t="s">
        <v>277</v>
      </c>
      <c r="BM90">
        <v>108001</v>
      </c>
      <c r="BN90">
        <v>0</v>
      </c>
      <c r="BO90" t="s">
        <v>3</v>
      </c>
      <c r="BP90">
        <v>0</v>
      </c>
      <c r="BQ90">
        <v>3</v>
      </c>
      <c r="BR90">
        <v>0</v>
      </c>
      <c r="BS90">
        <v>5.99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95</v>
      </c>
      <c r="CA90">
        <v>65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110"/>
        <v>2936.5600000000004</v>
      </c>
      <c r="CQ90">
        <f t="shared" si="111"/>
        <v>637.45580000000007</v>
      </c>
      <c r="CR90">
        <f t="shared" si="112"/>
        <v>27.973300000000002</v>
      </c>
      <c r="CS90">
        <f t="shared" si="113"/>
        <v>3.8336000000000001</v>
      </c>
      <c r="CT90">
        <f t="shared" si="114"/>
        <v>2053.6115999999997</v>
      </c>
      <c r="CU90">
        <f t="shared" si="115"/>
        <v>0</v>
      </c>
      <c r="CV90">
        <f t="shared" si="116"/>
        <v>34.56</v>
      </c>
      <c r="CW90">
        <f t="shared" si="117"/>
        <v>0.05</v>
      </c>
      <c r="CX90">
        <f t="shared" si="118"/>
        <v>0</v>
      </c>
      <c r="CY90">
        <f t="shared" si="119"/>
        <v>2110.9380000000001</v>
      </c>
      <c r="CZ90">
        <f t="shared" si="120"/>
        <v>1444.326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1013</v>
      </c>
      <c r="DV90" t="s">
        <v>227</v>
      </c>
      <c r="DW90" t="s">
        <v>227</v>
      </c>
      <c r="DX90">
        <v>1</v>
      </c>
      <c r="EE90">
        <v>39174386</v>
      </c>
      <c r="EF90">
        <v>3</v>
      </c>
      <c r="EG90" t="s">
        <v>237</v>
      </c>
      <c r="EH90">
        <v>0</v>
      </c>
      <c r="EI90" t="s">
        <v>3</v>
      </c>
      <c r="EJ90">
        <v>2</v>
      </c>
      <c r="EK90">
        <v>108001</v>
      </c>
      <c r="EL90" t="s">
        <v>238</v>
      </c>
      <c r="EM90" t="s">
        <v>239</v>
      </c>
      <c r="EO90" t="s">
        <v>3</v>
      </c>
      <c r="EQ90">
        <v>0</v>
      </c>
      <c r="ER90">
        <v>453.93</v>
      </c>
      <c r="ES90">
        <v>106.42</v>
      </c>
      <c r="ET90">
        <v>4.67</v>
      </c>
      <c r="EU90">
        <v>0.64</v>
      </c>
      <c r="EV90">
        <v>342.84</v>
      </c>
      <c r="EW90">
        <v>34.56</v>
      </c>
      <c r="EX90">
        <v>0.05</v>
      </c>
      <c r="EY90">
        <v>0</v>
      </c>
      <c r="FQ90">
        <v>0</v>
      </c>
      <c r="FR90">
        <f t="shared" si="121"/>
        <v>0</v>
      </c>
      <c r="FS90">
        <v>0</v>
      </c>
      <c r="FX90">
        <v>95</v>
      </c>
      <c r="FY90">
        <v>65</v>
      </c>
      <c r="GA90" t="s">
        <v>3</v>
      </c>
      <c r="GD90">
        <v>0</v>
      </c>
      <c r="GF90">
        <v>1188648583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122"/>
        <v>0</v>
      </c>
      <c r="GM90">
        <f t="shared" si="123"/>
        <v>6491.83</v>
      </c>
      <c r="GN90">
        <f t="shared" si="124"/>
        <v>0</v>
      </c>
      <c r="GO90">
        <f t="shared" si="125"/>
        <v>6491.83</v>
      </c>
      <c r="GP90">
        <f t="shared" si="126"/>
        <v>0</v>
      </c>
      <c r="GR90">
        <v>0</v>
      </c>
      <c r="GS90">
        <v>3</v>
      </c>
      <c r="GT90">
        <v>0</v>
      </c>
      <c r="GU90" t="s">
        <v>3</v>
      </c>
      <c r="GV90">
        <f t="shared" si="127"/>
        <v>0</v>
      </c>
      <c r="GW90">
        <v>1</v>
      </c>
      <c r="GX90">
        <f t="shared" si="128"/>
        <v>0</v>
      </c>
      <c r="HA90">
        <v>0</v>
      </c>
      <c r="HB90">
        <v>0</v>
      </c>
      <c r="IK90">
        <v>0</v>
      </c>
    </row>
    <row r="91" spans="1:245" x14ac:dyDescent="0.2">
      <c r="A91">
        <v>18</v>
      </c>
      <c r="B91">
        <v>1</v>
      </c>
      <c r="C91">
        <v>203</v>
      </c>
      <c r="E91" t="s">
        <v>278</v>
      </c>
      <c r="F91" t="s">
        <v>279</v>
      </c>
      <c r="G91" t="s">
        <v>280</v>
      </c>
      <c r="H91" t="s">
        <v>105</v>
      </c>
      <c r="I91">
        <f>I90*J91</f>
        <v>1.08</v>
      </c>
      <c r="J91">
        <v>1</v>
      </c>
      <c r="O91">
        <f t="shared" si="96"/>
        <v>4553.8</v>
      </c>
      <c r="P91">
        <f t="shared" si="97"/>
        <v>4553.8</v>
      </c>
      <c r="Q91">
        <f t="shared" si="98"/>
        <v>0</v>
      </c>
      <c r="R91">
        <f t="shared" si="99"/>
        <v>0</v>
      </c>
      <c r="S91">
        <f t="shared" si="100"/>
        <v>0</v>
      </c>
      <c r="T91">
        <f t="shared" si="101"/>
        <v>0</v>
      </c>
      <c r="U91">
        <f t="shared" si="102"/>
        <v>0</v>
      </c>
      <c r="V91">
        <f t="shared" si="103"/>
        <v>0</v>
      </c>
      <c r="W91">
        <f t="shared" si="104"/>
        <v>0</v>
      </c>
      <c r="X91">
        <f t="shared" si="105"/>
        <v>0</v>
      </c>
      <c r="Y91">
        <f t="shared" si="106"/>
        <v>0</v>
      </c>
      <c r="AA91">
        <v>39076825</v>
      </c>
      <c r="AB91">
        <f t="shared" si="107"/>
        <v>703.92</v>
      </c>
      <c r="AC91">
        <f t="shared" si="90"/>
        <v>703.92</v>
      </c>
      <c r="AD91">
        <f t="shared" si="91"/>
        <v>0</v>
      </c>
      <c r="AE91">
        <f t="shared" si="92"/>
        <v>0</v>
      </c>
      <c r="AF91">
        <f t="shared" si="93"/>
        <v>0</v>
      </c>
      <c r="AG91">
        <f t="shared" si="108"/>
        <v>0</v>
      </c>
      <c r="AH91">
        <f t="shared" si="94"/>
        <v>0</v>
      </c>
      <c r="AI91">
        <f t="shared" si="95"/>
        <v>0</v>
      </c>
      <c r="AJ91">
        <f t="shared" si="109"/>
        <v>0</v>
      </c>
      <c r="AK91">
        <v>703.92</v>
      </c>
      <c r="AL91">
        <v>703.92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95</v>
      </c>
      <c r="AU91">
        <v>65</v>
      </c>
      <c r="AV91">
        <v>1</v>
      </c>
      <c r="AW91">
        <v>1</v>
      </c>
      <c r="AZ91">
        <v>5.99</v>
      </c>
      <c r="BA91">
        <v>1</v>
      </c>
      <c r="BB91">
        <v>1</v>
      </c>
      <c r="BC91">
        <v>5.99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2</v>
      </c>
      <c r="BJ91" t="s">
        <v>281</v>
      </c>
      <c r="BM91">
        <v>108001</v>
      </c>
      <c r="BN91">
        <v>0</v>
      </c>
      <c r="BO91" t="s">
        <v>3</v>
      </c>
      <c r="BP91">
        <v>0</v>
      </c>
      <c r="BQ91">
        <v>3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95</v>
      </c>
      <c r="CA91">
        <v>65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110"/>
        <v>4553.8</v>
      </c>
      <c r="CQ91">
        <f t="shared" si="111"/>
        <v>4216.4808000000003</v>
      </c>
      <c r="CR91">
        <f t="shared" si="112"/>
        <v>0</v>
      </c>
      <c r="CS91">
        <f t="shared" si="113"/>
        <v>0</v>
      </c>
      <c r="CT91">
        <f t="shared" si="114"/>
        <v>0</v>
      </c>
      <c r="CU91">
        <f t="shared" si="115"/>
        <v>0</v>
      </c>
      <c r="CV91">
        <f t="shared" si="116"/>
        <v>0</v>
      </c>
      <c r="CW91">
        <f t="shared" si="117"/>
        <v>0</v>
      </c>
      <c r="CX91">
        <f t="shared" si="118"/>
        <v>0</v>
      </c>
      <c r="CY91">
        <f t="shared" si="119"/>
        <v>0</v>
      </c>
      <c r="CZ91">
        <f t="shared" si="120"/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1010</v>
      </c>
      <c r="DV91" t="s">
        <v>105</v>
      </c>
      <c r="DW91" t="s">
        <v>105</v>
      </c>
      <c r="DX91">
        <v>100</v>
      </c>
      <c r="EE91">
        <v>39174386</v>
      </c>
      <c r="EF91">
        <v>3</v>
      </c>
      <c r="EG91" t="s">
        <v>237</v>
      </c>
      <c r="EH91">
        <v>0</v>
      </c>
      <c r="EI91" t="s">
        <v>3</v>
      </c>
      <c r="EJ91">
        <v>2</v>
      </c>
      <c r="EK91">
        <v>108001</v>
      </c>
      <c r="EL91" t="s">
        <v>238</v>
      </c>
      <c r="EM91" t="s">
        <v>239</v>
      </c>
      <c r="EO91" t="s">
        <v>3</v>
      </c>
      <c r="EQ91">
        <v>0</v>
      </c>
      <c r="ER91">
        <v>703.92</v>
      </c>
      <c r="ES91">
        <v>703.92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121"/>
        <v>0</v>
      </c>
      <c r="FS91">
        <v>0</v>
      </c>
      <c r="FX91">
        <v>95</v>
      </c>
      <c r="FY91">
        <v>65</v>
      </c>
      <c r="GA91" t="s">
        <v>3</v>
      </c>
      <c r="GD91">
        <v>0</v>
      </c>
      <c r="GF91">
        <v>1765884982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122"/>
        <v>0</v>
      </c>
      <c r="GM91">
        <f t="shared" si="123"/>
        <v>4553.8</v>
      </c>
      <c r="GN91">
        <f t="shared" si="124"/>
        <v>0</v>
      </c>
      <c r="GO91">
        <f t="shared" si="125"/>
        <v>4553.8</v>
      </c>
      <c r="GP91">
        <f t="shared" si="126"/>
        <v>0</v>
      </c>
      <c r="GR91">
        <v>0</v>
      </c>
      <c r="GS91">
        <v>3</v>
      </c>
      <c r="GT91">
        <v>0</v>
      </c>
      <c r="GU91" t="s">
        <v>3</v>
      </c>
      <c r="GV91">
        <f t="shared" si="127"/>
        <v>0</v>
      </c>
      <c r="GW91">
        <v>1</v>
      </c>
      <c r="GX91">
        <f t="shared" si="128"/>
        <v>0</v>
      </c>
      <c r="HA91">
        <v>0</v>
      </c>
      <c r="HB91">
        <v>0</v>
      </c>
      <c r="IK91">
        <v>0</v>
      </c>
    </row>
    <row r="92" spans="1:245" x14ac:dyDescent="0.2">
      <c r="A92">
        <v>17</v>
      </c>
      <c r="B92">
        <v>1</v>
      </c>
      <c r="C92">
        <f>ROW(SmtRes!A214)</f>
        <v>214</v>
      </c>
      <c r="D92">
        <f>ROW(EtalonRes!A203)</f>
        <v>203</v>
      </c>
      <c r="E92" t="s">
        <v>282</v>
      </c>
      <c r="F92" t="s">
        <v>283</v>
      </c>
      <c r="G92" t="s">
        <v>284</v>
      </c>
      <c r="H92" t="s">
        <v>227</v>
      </c>
      <c r="I92">
        <v>0.84</v>
      </c>
      <c r="J92">
        <v>0</v>
      </c>
      <c r="O92">
        <f t="shared" si="96"/>
        <v>7458.34</v>
      </c>
      <c r="P92">
        <f t="shared" si="97"/>
        <v>2595.4499999999998</v>
      </c>
      <c r="Q92">
        <f t="shared" si="98"/>
        <v>965.66</v>
      </c>
      <c r="R92">
        <f t="shared" si="99"/>
        <v>136.41</v>
      </c>
      <c r="S92">
        <f t="shared" si="100"/>
        <v>3897.23</v>
      </c>
      <c r="T92">
        <f t="shared" si="101"/>
        <v>0</v>
      </c>
      <c r="U92">
        <f t="shared" si="102"/>
        <v>65.587199999999996</v>
      </c>
      <c r="V92">
        <f t="shared" si="103"/>
        <v>1.8144</v>
      </c>
      <c r="W92">
        <f t="shared" si="104"/>
        <v>0</v>
      </c>
      <c r="X92">
        <f t="shared" si="105"/>
        <v>3831.96</v>
      </c>
      <c r="Y92">
        <f t="shared" si="106"/>
        <v>2621.87</v>
      </c>
      <c r="AA92">
        <v>39076825</v>
      </c>
      <c r="AB92">
        <f t="shared" si="107"/>
        <v>1482.3</v>
      </c>
      <c r="AC92">
        <f t="shared" si="90"/>
        <v>515.83000000000004</v>
      </c>
      <c r="AD92">
        <f t="shared" si="91"/>
        <v>191.92</v>
      </c>
      <c r="AE92">
        <f t="shared" si="92"/>
        <v>27.11</v>
      </c>
      <c r="AF92">
        <f t="shared" si="93"/>
        <v>774.55</v>
      </c>
      <c r="AG92">
        <f t="shared" si="108"/>
        <v>0</v>
      </c>
      <c r="AH92">
        <f t="shared" si="94"/>
        <v>78.08</v>
      </c>
      <c r="AI92">
        <f t="shared" si="95"/>
        <v>2.16</v>
      </c>
      <c r="AJ92">
        <f t="shared" si="109"/>
        <v>0</v>
      </c>
      <c r="AK92">
        <v>1482.3</v>
      </c>
      <c r="AL92">
        <v>515.83000000000004</v>
      </c>
      <c r="AM92">
        <v>191.92</v>
      </c>
      <c r="AN92">
        <v>27.11</v>
      </c>
      <c r="AO92">
        <v>774.55</v>
      </c>
      <c r="AP92">
        <v>0</v>
      </c>
      <c r="AQ92">
        <v>78.08</v>
      </c>
      <c r="AR92">
        <v>2.16</v>
      </c>
      <c r="AS92">
        <v>0</v>
      </c>
      <c r="AT92">
        <v>95</v>
      </c>
      <c r="AU92">
        <v>65</v>
      </c>
      <c r="AV92">
        <v>1</v>
      </c>
      <c r="AW92">
        <v>1</v>
      </c>
      <c r="AZ92">
        <v>5.99</v>
      </c>
      <c r="BA92">
        <v>5.99</v>
      </c>
      <c r="BB92">
        <v>5.99</v>
      </c>
      <c r="BC92">
        <v>5.99</v>
      </c>
      <c r="BD92" t="s">
        <v>3</v>
      </c>
      <c r="BE92" t="s">
        <v>3</v>
      </c>
      <c r="BF92" t="s">
        <v>3</v>
      </c>
      <c r="BG92" t="s">
        <v>3</v>
      </c>
      <c r="BH92">
        <v>0</v>
      </c>
      <c r="BI92">
        <v>2</v>
      </c>
      <c r="BJ92" t="s">
        <v>285</v>
      </c>
      <c r="BM92">
        <v>108001</v>
      </c>
      <c r="BN92">
        <v>0</v>
      </c>
      <c r="BO92" t="s">
        <v>3</v>
      </c>
      <c r="BP92">
        <v>0</v>
      </c>
      <c r="BQ92">
        <v>3</v>
      </c>
      <c r="BR92">
        <v>0</v>
      </c>
      <c r="BS92">
        <v>5.99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95</v>
      </c>
      <c r="CA92">
        <v>65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110"/>
        <v>7458.34</v>
      </c>
      <c r="CQ92">
        <f t="shared" si="111"/>
        <v>3089.8217000000004</v>
      </c>
      <c r="CR92">
        <f t="shared" si="112"/>
        <v>1149.6007999999999</v>
      </c>
      <c r="CS92">
        <f t="shared" si="113"/>
        <v>162.38890000000001</v>
      </c>
      <c r="CT92">
        <f t="shared" si="114"/>
        <v>4639.5545000000002</v>
      </c>
      <c r="CU92">
        <f t="shared" si="115"/>
        <v>0</v>
      </c>
      <c r="CV92">
        <f t="shared" si="116"/>
        <v>78.08</v>
      </c>
      <c r="CW92">
        <f t="shared" si="117"/>
        <v>2.16</v>
      </c>
      <c r="CX92">
        <f t="shared" si="118"/>
        <v>0</v>
      </c>
      <c r="CY92">
        <f t="shared" si="119"/>
        <v>3831.9580000000001</v>
      </c>
      <c r="CZ92">
        <f t="shared" si="120"/>
        <v>2621.866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1013</v>
      </c>
      <c r="DV92" t="s">
        <v>227</v>
      </c>
      <c r="DW92" t="s">
        <v>227</v>
      </c>
      <c r="DX92">
        <v>1</v>
      </c>
      <c r="EE92">
        <v>39174386</v>
      </c>
      <c r="EF92">
        <v>3</v>
      </c>
      <c r="EG92" t="s">
        <v>237</v>
      </c>
      <c r="EH92">
        <v>0</v>
      </c>
      <c r="EI92" t="s">
        <v>3</v>
      </c>
      <c r="EJ92">
        <v>2</v>
      </c>
      <c r="EK92">
        <v>108001</v>
      </c>
      <c r="EL92" t="s">
        <v>238</v>
      </c>
      <c r="EM92" t="s">
        <v>239</v>
      </c>
      <c r="EO92" t="s">
        <v>3</v>
      </c>
      <c r="EQ92">
        <v>0</v>
      </c>
      <c r="ER92">
        <v>1482.3</v>
      </c>
      <c r="ES92">
        <v>515.83000000000004</v>
      </c>
      <c r="ET92">
        <v>191.92</v>
      </c>
      <c r="EU92">
        <v>27.11</v>
      </c>
      <c r="EV92">
        <v>774.55</v>
      </c>
      <c r="EW92">
        <v>78.08</v>
      </c>
      <c r="EX92">
        <v>2.16</v>
      </c>
      <c r="EY92">
        <v>0</v>
      </c>
      <c r="FQ92">
        <v>0</v>
      </c>
      <c r="FR92">
        <f t="shared" si="121"/>
        <v>0</v>
      </c>
      <c r="FS92">
        <v>0</v>
      </c>
      <c r="FX92">
        <v>95</v>
      </c>
      <c r="FY92">
        <v>65</v>
      </c>
      <c r="GA92" t="s">
        <v>3</v>
      </c>
      <c r="GD92">
        <v>0</v>
      </c>
      <c r="GF92">
        <v>1065747352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si="122"/>
        <v>0</v>
      </c>
      <c r="GM92">
        <f t="shared" si="123"/>
        <v>13912.17</v>
      </c>
      <c r="GN92">
        <f t="shared" si="124"/>
        <v>0</v>
      </c>
      <c r="GO92">
        <f t="shared" si="125"/>
        <v>13912.17</v>
      </c>
      <c r="GP92">
        <f t="shared" si="126"/>
        <v>0</v>
      </c>
      <c r="GR92">
        <v>0</v>
      </c>
      <c r="GS92">
        <v>3</v>
      </c>
      <c r="GT92">
        <v>0</v>
      </c>
      <c r="GU92" t="s">
        <v>3</v>
      </c>
      <c r="GV92">
        <f t="shared" si="127"/>
        <v>0</v>
      </c>
      <c r="GW92">
        <v>1</v>
      </c>
      <c r="GX92">
        <f t="shared" si="128"/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C93">
        <v>212</v>
      </c>
      <c r="E93" t="s">
        <v>286</v>
      </c>
      <c r="F93" t="s">
        <v>287</v>
      </c>
      <c r="G93" t="s">
        <v>288</v>
      </c>
      <c r="H93" t="s">
        <v>134</v>
      </c>
      <c r="I93">
        <f>I92*J93</f>
        <v>84</v>
      </c>
      <c r="J93">
        <v>100</v>
      </c>
      <c r="O93">
        <f t="shared" si="96"/>
        <v>158344.45000000001</v>
      </c>
      <c r="P93">
        <f t="shared" si="97"/>
        <v>158344.45000000001</v>
      </c>
      <c r="Q93">
        <f t="shared" si="98"/>
        <v>0</v>
      </c>
      <c r="R93">
        <f t="shared" si="99"/>
        <v>0</v>
      </c>
      <c r="S93">
        <f t="shared" si="100"/>
        <v>0</v>
      </c>
      <c r="T93">
        <f t="shared" si="101"/>
        <v>0</v>
      </c>
      <c r="U93">
        <f t="shared" si="102"/>
        <v>0</v>
      </c>
      <c r="V93">
        <f t="shared" si="103"/>
        <v>0</v>
      </c>
      <c r="W93">
        <f t="shared" si="104"/>
        <v>0</v>
      </c>
      <c r="X93">
        <f t="shared" si="105"/>
        <v>0</v>
      </c>
      <c r="Y93">
        <f t="shared" si="106"/>
        <v>0</v>
      </c>
      <c r="AA93">
        <v>39076825</v>
      </c>
      <c r="AB93">
        <f t="shared" si="107"/>
        <v>314.7</v>
      </c>
      <c r="AC93">
        <f t="shared" si="90"/>
        <v>314.7</v>
      </c>
      <c r="AD93">
        <f t="shared" si="91"/>
        <v>0</v>
      </c>
      <c r="AE93">
        <f t="shared" si="92"/>
        <v>0</v>
      </c>
      <c r="AF93">
        <f t="shared" si="93"/>
        <v>0</v>
      </c>
      <c r="AG93">
        <f t="shared" si="108"/>
        <v>0</v>
      </c>
      <c r="AH93">
        <f t="shared" si="94"/>
        <v>0</v>
      </c>
      <c r="AI93">
        <f t="shared" si="95"/>
        <v>0</v>
      </c>
      <c r="AJ93">
        <f t="shared" si="109"/>
        <v>0</v>
      </c>
      <c r="AK93">
        <v>314.7</v>
      </c>
      <c r="AL93">
        <v>314.7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95</v>
      </c>
      <c r="AU93">
        <v>65</v>
      </c>
      <c r="AV93">
        <v>1</v>
      </c>
      <c r="AW93">
        <v>1</v>
      </c>
      <c r="AZ93">
        <v>5.99</v>
      </c>
      <c r="BA93">
        <v>1</v>
      </c>
      <c r="BB93">
        <v>1</v>
      </c>
      <c r="BC93">
        <v>5.99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2</v>
      </c>
      <c r="BJ93" t="s">
        <v>289</v>
      </c>
      <c r="BM93">
        <v>108001</v>
      </c>
      <c r="BN93">
        <v>0</v>
      </c>
      <c r="BO93" t="s">
        <v>3</v>
      </c>
      <c r="BP93">
        <v>0</v>
      </c>
      <c r="BQ93">
        <v>3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95</v>
      </c>
      <c r="CA93">
        <v>65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10"/>
        <v>158344.45000000001</v>
      </c>
      <c r="CQ93">
        <f t="shared" si="111"/>
        <v>1885.0530000000001</v>
      </c>
      <c r="CR93">
        <f t="shared" si="112"/>
        <v>0</v>
      </c>
      <c r="CS93">
        <f t="shared" si="113"/>
        <v>0</v>
      </c>
      <c r="CT93">
        <f t="shared" si="114"/>
        <v>0</v>
      </c>
      <c r="CU93">
        <f t="shared" si="115"/>
        <v>0</v>
      </c>
      <c r="CV93">
        <f t="shared" si="116"/>
        <v>0</v>
      </c>
      <c r="CW93">
        <f t="shared" si="117"/>
        <v>0</v>
      </c>
      <c r="CX93">
        <f t="shared" si="118"/>
        <v>0</v>
      </c>
      <c r="CY93">
        <f t="shared" si="119"/>
        <v>0</v>
      </c>
      <c r="CZ93">
        <f t="shared" si="120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1010</v>
      </c>
      <c r="DV93" t="s">
        <v>134</v>
      </c>
      <c r="DW93" t="s">
        <v>134</v>
      </c>
      <c r="DX93">
        <v>1</v>
      </c>
      <c r="EE93">
        <v>39174386</v>
      </c>
      <c r="EF93">
        <v>3</v>
      </c>
      <c r="EG93" t="s">
        <v>237</v>
      </c>
      <c r="EH93">
        <v>0</v>
      </c>
      <c r="EI93" t="s">
        <v>3</v>
      </c>
      <c r="EJ93">
        <v>2</v>
      </c>
      <c r="EK93">
        <v>108001</v>
      </c>
      <c r="EL93" t="s">
        <v>238</v>
      </c>
      <c r="EM93" t="s">
        <v>239</v>
      </c>
      <c r="EO93" t="s">
        <v>3</v>
      </c>
      <c r="EQ93">
        <v>0</v>
      </c>
      <c r="ER93">
        <v>314.7</v>
      </c>
      <c r="ES93">
        <v>314.7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21"/>
        <v>0</v>
      </c>
      <c r="FS93">
        <v>0</v>
      </c>
      <c r="FX93">
        <v>95</v>
      </c>
      <c r="FY93">
        <v>65</v>
      </c>
      <c r="GA93" t="s">
        <v>3</v>
      </c>
      <c r="GD93">
        <v>0</v>
      </c>
      <c r="GF93">
        <v>-1815925804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22"/>
        <v>0</v>
      </c>
      <c r="GM93">
        <f t="shared" si="123"/>
        <v>158344.45000000001</v>
      </c>
      <c r="GN93">
        <f t="shared" si="124"/>
        <v>0</v>
      </c>
      <c r="GO93">
        <f t="shared" si="125"/>
        <v>158344.45000000001</v>
      </c>
      <c r="GP93">
        <f t="shared" si="126"/>
        <v>0</v>
      </c>
      <c r="GR93">
        <v>0</v>
      </c>
      <c r="GS93">
        <v>3</v>
      </c>
      <c r="GT93">
        <v>0</v>
      </c>
      <c r="GU93" t="s">
        <v>3</v>
      </c>
      <c r="GV93">
        <f t="shared" si="127"/>
        <v>0</v>
      </c>
      <c r="GW93">
        <v>1</v>
      </c>
      <c r="GX93">
        <f t="shared" si="128"/>
        <v>0</v>
      </c>
      <c r="HA93">
        <v>0</v>
      </c>
      <c r="HB93">
        <v>0</v>
      </c>
      <c r="IK93">
        <v>0</v>
      </c>
    </row>
    <row r="94" spans="1:245" x14ac:dyDescent="0.2">
      <c r="A94">
        <v>17</v>
      </c>
      <c r="B94">
        <v>1</v>
      </c>
      <c r="C94">
        <f>ROW(SmtRes!A219)</f>
        <v>219</v>
      </c>
      <c r="D94">
        <f>ROW(EtalonRes!A209)</f>
        <v>209</v>
      </c>
      <c r="E94" t="s">
        <v>290</v>
      </c>
      <c r="F94" t="s">
        <v>291</v>
      </c>
      <c r="G94" t="s">
        <v>292</v>
      </c>
      <c r="H94" t="s">
        <v>227</v>
      </c>
      <c r="I94">
        <v>1.1100000000000001</v>
      </c>
      <c r="J94">
        <v>0</v>
      </c>
      <c r="O94">
        <f t="shared" si="96"/>
        <v>6401.36</v>
      </c>
      <c r="P94">
        <f t="shared" si="97"/>
        <v>1929.78</v>
      </c>
      <c r="Q94">
        <f t="shared" si="98"/>
        <v>10.37</v>
      </c>
      <c r="R94">
        <f t="shared" si="99"/>
        <v>4.5199999999999996</v>
      </c>
      <c r="S94">
        <f t="shared" si="100"/>
        <v>4461.21</v>
      </c>
      <c r="T94">
        <f t="shared" si="101"/>
        <v>0</v>
      </c>
      <c r="U94">
        <f t="shared" si="102"/>
        <v>87.312600000000003</v>
      </c>
      <c r="V94">
        <f t="shared" si="103"/>
        <v>5.5500000000000008E-2</v>
      </c>
      <c r="W94">
        <f t="shared" si="104"/>
        <v>0</v>
      </c>
      <c r="X94">
        <f t="shared" si="105"/>
        <v>3483.27</v>
      </c>
      <c r="Y94">
        <f t="shared" si="106"/>
        <v>2232.87</v>
      </c>
      <c r="AA94">
        <v>39076825</v>
      </c>
      <c r="AB94">
        <f t="shared" si="107"/>
        <v>962.77</v>
      </c>
      <c r="AC94">
        <f t="shared" si="90"/>
        <v>290.24</v>
      </c>
      <c r="AD94">
        <f t="shared" si="91"/>
        <v>1.56</v>
      </c>
      <c r="AE94">
        <f t="shared" si="92"/>
        <v>0.68</v>
      </c>
      <c r="AF94">
        <f t="shared" si="93"/>
        <v>670.97</v>
      </c>
      <c r="AG94">
        <f t="shared" si="108"/>
        <v>0</v>
      </c>
      <c r="AH94">
        <f t="shared" si="94"/>
        <v>78.66</v>
      </c>
      <c r="AI94">
        <f t="shared" si="95"/>
        <v>0.05</v>
      </c>
      <c r="AJ94">
        <f t="shared" si="109"/>
        <v>0</v>
      </c>
      <c r="AK94">
        <v>962.77</v>
      </c>
      <c r="AL94">
        <v>290.24</v>
      </c>
      <c r="AM94">
        <v>1.56</v>
      </c>
      <c r="AN94">
        <v>0.68</v>
      </c>
      <c r="AO94">
        <v>670.97</v>
      </c>
      <c r="AP94">
        <v>0</v>
      </c>
      <c r="AQ94">
        <v>78.66</v>
      </c>
      <c r="AR94">
        <v>0.05</v>
      </c>
      <c r="AS94">
        <v>0</v>
      </c>
      <c r="AT94">
        <v>78</v>
      </c>
      <c r="AU94">
        <v>50</v>
      </c>
      <c r="AV94">
        <v>1</v>
      </c>
      <c r="AW94">
        <v>1</v>
      </c>
      <c r="AZ94">
        <v>5.99</v>
      </c>
      <c r="BA94">
        <v>5.99</v>
      </c>
      <c r="BB94">
        <v>5.99</v>
      </c>
      <c r="BC94">
        <v>5.99</v>
      </c>
      <c r="BD94" t="s">
        <v>3</v>
      </c>
      <c r="BE94" t="s">
        <v>3</v>
      </c>
      <c r="BF94" t="s">
        <v>3</v>
      </c>
      <c r="BG94" t="s">
        <v>3</v>
      </c>
      <c r="BH94">
        <v>0</v>
      </c>
      <c r="BI94">
        <v>1</v>
      </c>
      <c r="BJ94" t="s">
        <v>293</v>
      </c>
      <c r="BM94">
        <v>69001</v>
      </c>
      <c r="BN94">
        <v>0</v>
      </c>
      <c r="BO94" t="s">
        <v>3</v>
      </c>
      <c r="BP94">
        <v>0</v>
      </c>
      <c r="BQ94">
        <v>6</v>
      </c>
      <c r="BR94">
        <v>0</v>
      </c>
      <c r="BS94">
        <v>5.99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78</v>
      </c>
      <c r="CA94">
        <v>50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110"/>
        <v>6401.36</v>
      </c>
      <c r="CQ94">
        <f t="shared" si="111"/>
        <v>1738.5376000000001</v>
      </c>
      <c r="CR94">
        <f t="shared" si="112"/>
        <v>9.3444000000000003</v>
      </c>
      <c r="CS94">
        <f t="shared" si="113"/>
        <v>4.0732000000000008</v>
      </c>
      <c r="CT94">
        <f t="shared" si="114"/>
        <v>4019.1103000000003</v>
      </c>
      <c r="CU94">
        <f t="shared" si="115"/>
        <v>0</v>
      </c>
      <c r="CV94">
        <f t="shared" si="116"/>
        <v>78.66</v>
      </c>
      <c r="CW94">
        <f t="shared" si="117"/>
        <v>0.05</v>
      </c>
      <c r="CX94">
        <f t="shared" si="118"/>
        <v>0</v>
      </c>
      <c r="CY94">
        <f t="shared" si="119"/>
        <v>3483.2694000000006</v>
      </c>
      <c r="CZ94">
        <f t="shared" si="120"/>
        <v>2232.8650000000002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1013</v>
      </c>
      <c r="DV94" t="s">
        <v>227</v>
      </c>
      <c r="DW94" t="s">
        <v>227</v>
      </c>
      <c r="DX94">
        <v>1</v>
      </c>
      <c r="EE94">
        <v>39174630</v>
      </c>
      <c r="EF94">
        <v>6</v>
      </c>
      <c r="EG94" t="s">
        <v>50</v>
      </c>
      <c r="EH94">
        <v>0</v>
      </c>
      <c r="EI94" t="s">
        <v>3</v>
      </c>
      <c r="EJ94">
        <v>1</v>
      </c>
      <c r="EK94">
        <v>69001</v>
      </c>
      <c r="EL94" t="s">
        <v>294</v>
      </c>
      <c r="EM94" t="s">
        <v>295</v>
      </c>
      <c r="EO94" t="s">
        <v>3</v>
      </c>
      <c r="EQ94">
        <v>0</v>
      </c>
      <c r="ER94">
        <v>962.77</v>
      </c>
      <c r="ES94">
        <v>290.24</v>
      </c>
      <c r="ET94">
        <v>1.56</v>
      </c>
      <c r="EU94">
        <v>0.68</v>
      </c>
      <c r="EV94">
        <v>670.97</v>
      </c>
      <c r="EW94">
        <v>78.66</v>
      </c>
      <c r="EX94">
        <v>0.05</v>
      </c>
      <c r="EY94">
        <v>0</v>
      </c>
      <c r="FQ94">
        <v>0</v>
      </c>
      <c r="FR94">
        <f t="shared" si="121"/>
        <v>0</v>
      </c>
      <c r="FS94">
        <v>0</v>
      </c>
      <c r="FX94">
        <v>78</v>
      </c>
      <c r="FY94">
        <v>50</v>
      </c>
      <c r="GA94" t="s">
        <v>3</v>
      </c>
      <c r="GD94">
        <v>0</v>
      </c>
      <c r="GF94">
        <v>2103902828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22"/>
        <v>0</v>
      </c>
      <c r="GM94">
        <f t="shared" si="123"/>
        <v>12117.5</v>
      </c>
      <c r="GN94">
        <f t="shared" si="124"/>
        <v>12117.5</v>
      </c>
      <c r="GO94">
        <f t="shared" si="125"/>
        <v>0</v>
      </c>
      <c r="GP94">
        <f t="shared" si="126"/>
        <v>0</v>
      </c>
      <c r="GR94">
        <v>0</v>
      </c>
      <c r="GS94">
        <v>3</v>
      </c>
      <c r="GT94">
        <v>0</v>
      </c>
      <c r="GU94" t="s">
        <v>3</v>
      </c>
      <c r="GV94">
        <f t="shared" si="127"/>
        <v>0</v>
      </c>
      <c r="GW94">
        <v>1</v>
      </c>
      <c r="GX94">
        <f t="shared" si="128"/>
        <v>0</v>
      </c>
      <c r="HA94">
        <v>0</v>
      </c>
      <c r="HB94">
        <v>0</v>
      </c>
      <c r="IK94">
        <v>0</v>
      </c>
    </row>
    <row r="95" spans="1:245" x14ac:dyDescent="0.2">
      <c r="A95">
        <v>17</v>
      </c>
      <c r="B95">
        <v>1</v>
      </c>
      <c r="E95" t="s">
        <v>296</v>
      </c>
      <c r="F95" t="s">
        <v>297</v>
      </c>
      <c r="G95" t="s">
        <v>298</v>
      </c>
      <c r="H95" t="s">
        <v>299</v>
      </c>
      <c r="I95">
        <v>0.75</v>
      </c>
      <c r="J95">
        <v>0</v>
      </c>
      <c r="O95">
        <f>0</f>
        <v>0</v>
      </c>
      <c r="P95">
        <f>0</f>
        <v>0</v>
      </c>
      <c r="Q95">
        <f>0</f>
        <v>0</v>
      </c>
      <c r="R95">
        <f>0</f>
        <v>0</v>
      </c>
      <c r="S95">
        <f>0</f>
        <v>0</v>
      </c>
      <c r="T95">
        <f>0</f>
        <v>0</v>
      </c>
      <c r="U95">
        <f>0</f>
        <v>0</v>
      </c>
      <c r="V95">
        <f>0</f>
        <v>0</v>
      </c>
      <c r="W95">
        <f>0</f>
        <v>0</v>
      </c>
      <c r="X95">
        <f>0</f>
        <v>0</v>
      </c>
      <c r="Y95">
        <f>0</f>
        <v>0</v>
      </c>
      <c r="AA95">
        <v>39076825</v>
      </c>
      <c r="AB95">
        <f>ROUND((AK95),2)</f>
        <v>42.98</v>
      </c>
      <c r="AC95">
        <f>0</f>
        <v>0</v>
      </c>
      <c r="AD95">
        <f>0</f>
        <v>0</v>
      </c>
      <c r="AE95">
        <f>0</f>
        <v>0</v>
      </c>
      <c r="AF95">
        <f>0</f>
        <v>0</v>
      </c>
      <c r="AG95">
        <f>0</f>
        <v>0</v>
      </c>
      <c r="AH95">
        <f>0</f>
        <v>0</v>
      </c>
      <c r="AI95">
        <f>0</f>
        <v>0</v>
      </c>
      <c r="AJ95">
        <f>0</f>
        <v>0</v>
      </c>
      <c r="AK95">
        <v>42.98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1</v>
      </c>
      <c r="AW95">
        <v>1</v>
      </c>
      <c r="AZ95">
        <v>5.99</v>
      </c>
      <c r="BA95">
        <v>1</v>
      </c>
      <c r="BB95">
        <v>1</v>
      </c>
      <c r="BC95">
        <v>1</v>
      </c>
      <c r="BD95" t="s">
        <v>3</v>
      </c>
      <c r="BE95" t="s">
        <v>3</v>
      </c>
      <c r="BF95" t="s">
        <v>3</v>
      </c>
      <c r="BG95" t="s">
        <v>3</v>
      </c>
      <c r="BH95">
        <v>0</v>
      </c>
      <c r="BI95">
        <v>1</v>
      </c>
      <c r="BJ95" t="s">
        <v>300</v>
      </c>
      <c r="BM95">
        <v>700004</v>
      </c>
      <c r="BN95">
        <v>0</v>
      </c>
      <c r="BO95" t="s">
        <v>3</v>
      </c>
      <c r="BP95">
        <v>0</v>
      </c>
      <c r="BQ95">
        <v>19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0</v>
      </c>
      <c r="CA95">
        <v>0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>AB95*AZ95</f>
        <v>257.4502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299</v>
      </c>
      <c r="DW95" t="s">
        <v>299</v>
      </c>
      <c r="DX95">
        <v>1</v>
      </c>
      <c r="EE95">
        <v>39174691</v>
      </c>
      <c r="EF95">
        <v>19</v>
      </c>
      <c r="EG95" t="s">
        <v>301</v>
      </c>
      <c r="EH95">
        <v>0</v>
      </c>
      <c r="EI95" t="s">
        <v>3</v>
      </c>
      <c r="EJ95">
        <v>1</v>
      </c>
      <c r="EK95">
        <v>700004</v>
      </c>
      <c r="EL95" t="s">
        <v>302</v>
      </c>
      <c r="EM95" t="s">
        <v>303</v>
      </c>
      <c r="EO95" t="s">
        <v>3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FQ95">
        <v>0</v>
      </c>
      <c r="FR95">
        <f t="shared" si="121"/>
        <v>0</v>
      </c>
      <c r="FS95">
        <v>0</v>
      </c>
      <c r="FX95">
        <v>0</v>
      </c>
      <c r="FY95">
        <v>0</v>
      </c>
      <c r="GA95" t="s">
        <v>3</v>
      </c>
      <c r="GD95">
        <v>0</v>
      </c>
      <c r="GF95">
        <v>68385352</v>
      </c>
      <c r="GG95">
        <v>1</v>
      </c>
      <c r="GH95">
        <v>1</v>
      </c>
      <c r="GI95">
        <v>4</v>
      </c>
      <c r="GJ95">
        <v>2</v>
      </c>
      <c r="GK95">
        <f>ROUND(R95*(R12)/100,2)</f>
        <v>0</v>
      </c>
      <c r="GL95">
        <f t="shared" si="122"/>
        <v>0</v>
      </c>
      <c r="GM95">
        <f>ROUND(CP95*I95,2)</f>
        <v>193.09</v>
      </c>
      <c r="GN95">
        <f>IF(OR(BI95=0,BI95=1),ROUND(CP95*I95,2),0)</f>
        <v>193.09</v>
      </c>
      <c r="GO95">
        <f>IF(BI95=2,ROUND(CP95*I95,2),0)</f>
        <v>0</v>
      </c>
      <c r="GP95">
        <f>IF(BI95=4,ROUND(CP95*I95,2)+GX95,0)</f>
        <v>0</v>
      </c>
      <c r="GR95">
        <v>0</v>
      </c>
      <c r="GS95">
        <v>3</v>
      </c>
      <c r="GU95" t="s">
        <v>3</v>
      </c>
      <c r="GV95">
        <f>0</f>
        <v>0</v>
      </c>
      <c r="GW95">
        <v>1</v>
      </c>
      <c r="GX95">
        <f t="shared" si="128"/>
        <v>0</v>
      </c>
      <c r="GY95">
        <v>0</v>
      </c>
      <c r="GZ95">
        <v>0</v>
      </c>
      <c r="HA95">
        <v>0</v>
      </c>
      <c r="HB95">
        <v>0</v>
      </c>
      <c r="IK95">
        <v>0</v>
      </c>
    </row>
    <row r="96" spans="1:245" x14ac:dyDescent="0.2">
      <c r="A96">
        <v>17</v>
      </c>
      <c r="B96">
        <v>1</v>
      </c>
      <c r="E96" t="s">
        <v>304</v>
      </c>
      <c r="F96" t="s">
        <v>305</v>
      </c>
      <c r="G96" t="s">
        <v>306</v>
      </c>
      <c r="H96" t="s">
        <v>299</v>
      </c>
      <c r="I96">
        <v>0.75</v>
      </c>
      <c r="J96">
        <v>0</v>
      </c>
      <c r="O96">
        <f>0</f>
        <v>0</v>
      </c>
      <c r="P96">
        <f>0</f>
        <v>0</v>
      </c>
      <c r="Q96">
        <f>0</f>
        <v>0</v>
      </c>
      <c r="R96">
        <f>0</f>
        <v>0</v>
      </c>
      <c r="S96">
        <f>0</f>
        <v>0</v>
      </c>
      <c r="T96">
        <f>0</f>
        <v>0</v>
      </c>
      <c r="U96">
        <f>0</f>
        <v>0</v>
      </c>
      <c r="V96">
        <f>0</f>
        <v>0</v>
      </c>
      <c r="W96">
        <f>0</f>
        <v>0</v>
      </c>
      <c r="X96">
        <f>0</f>
        <v>0</v>
      </c>
      <c r="Y96">
        <f>0</f>
        <v>0</v>
      </c>
      <c r="AA96">
        <v>39076825</v>
      </c>
      <c r="AB96">
        <f>ROUND((AK96),2)</f>
        <v>13.38</v>
      </c>
      <c r="AC96">
        <f>0</f>
        <v>0</v>
      </c>
      <c r="AD96">
        <f>0</f>
        <v>0</v>
      </c>
      <c r="AE96">
        <f>0</f>
        <v>0</v>
      </c>
      <c r="AF96">
        <f>0</f>
        <v>0</v>
      </c>
      <c r="AG96">
        <f>0</f>
        <v>0</v>
      </c>
      <c r="AH96">
        <f>0</f>
        <v>0</v>
      </c>
      <c r="AI96">
        <f>0</f>
        <v>0</v>
      </c>
      <c r="AJ96">
        <f>0</f>
        <v>0</v>
      </c>
      <c r="AK96">
        <v>13.38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1</v>
      </c>
      <c r="AW96">
        <v>1</v>
      </c>
      <c r="AZ96">
        <v>5.99</v>
      </c>
      <c r="BA96">
        <v>1</v>
      </c>
      <c r="BB96">
        <v>1</v>
      </c>
      <c r="BC96">
        <v>1</v>
      </c>
      <c r="BD96" t="s">
        <v>3</v>
      </c>
      <c r="BE96" t="s">
        <v>3</v>
      </c>
      <c r="BF96" t="s">
        <v>3</v>
      </c>
      <c r="BG96" t="s">
        <v>3</v>
      </c>
      <c r="BH96">
        <v>0</v>
      </c>
      <c r="BI96">
        <v>1</v>
      </c>
      <c r="BJ96" t="s">
        <v>307</v>
      </c>
      <c r="BM96">
        <v>700005</v>
      </c>
      <c r="BN96">
        <v>0</v>
      </c>
      <c r="BO96" t="s">
        <v>3</v>
      </c>
      <c r="BP96">
        <v>0</v>
      </c>
      <c r="BQ96">
        <v>10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0</v>
      </c>
      <c r="CA96">
        <v>0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>AB96*AZ96</f>
        <v>80.146200000000007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1013</v>
      </c>
      <c r="DV96" t="s">
        <v>299</v>
      </c>
      <c r="DW96" t="s">
        <v>299</v>
      </c>
      <c r="DX96">
        <v>1</v>
      </c>
      <c r="EE96">
        <v>39174695</v>
      </c>
      <c r="EF96">
        <v>10</v>
      </c>
      <c r="EG96" t="s">
        <v>308</v>
      </c>
      <c r="EH96">
        <v>0</v>
      </c>
      <c r="EI96" t="s">
        <v>3</v>
      </c>
      <c r="EJ96">
        <v>1</v>
      </c>
      <c r="EK96">
        <v>700005</v>
      </c>
      <c r="EL96" t="s">
        <v>309</v>
      </c>
      <c r="EM96" t="s">
        <v>310</v>
      </c>
      <c r="EO96" t="s">
        <v>3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FQ96">
        <v>0</v>
      </c>
      <c r="FR96">
        <f t="shared" si="121"/>
        <v>0</v>
      </c>
      <c r="FS96">
        <v>0</v>
      </c>
      <c r="FX96">
        <v>0</v>
      </c>
      <c r="FY96">
        <v>0</v>
      </c>
      <c r="GA96" t="s">
        <v>3</v>
      </c>
      <c r="GD96">
        <v>0</v>
      </c>
      <c r="GF96">
        <v>924588137</v>
      </c>
      <c r="GG96">
        <v>1</v>
      </c>
      <c r="GH96">
        <v>1</v>
      </c>
      <c r="GI96">
        <v>4</v>
      </c>
      <c r="GJ96">
        <v>2</v>
      </c>
      <c r="GK96">
        <f>ROUND(R96*(R12)/100,2)</f>
        <v>0</v>
      </c>
      <c r="GL96">
        <f t="shared" si="122"/>
        <v>0</v>
      </c>
      <c r="GM96">
        <f>ROUND(CP96*I96,2)</f>
        <v>60.11</v>
      </c>
      <c r="GN96">
        <f>IF(OR(BI96=0,BI96=1),ROUND(CP96*I96,2),0)</f>
        <v>60.11</v>
      </c>
      <c r="GO96">
        <f>IF(BI96=2,ROUND(CP96*I96,2),0)</f>
        <v>0</v>
      </c>
      <c r="GP96">
        <f>IF(BI96=4,ROUND(CP96*I96,2)+GX96,0)</f>
        <v>0</v>
      </c>
      <c r="GR96">
        <v>0</v>
      </c>
      <c r="GS96">
        <v>3</v>
      </c>
      <c r="GU96" t="s">
        <v>3</v>
      </c>
      <c r="GV96">
        <f>0</f>
        <v>0</v>
      </c>
      <c r="GW96">
        <v>1</v>
      </c>
      <c r="GX96">
        <f t="shared" si="128"/>
        <v>0</v>
      </c>
      <c r="GY96">
        <v>0</v>
      </c>
      <c r="GZ96">
        <v>0</v>
      </c>
      <c r="HA96">
        <v>0</v>
      </c>
      <c r="HB96">
        <v>0</v>
      </c>
      <c r="IK96">
        <v>0</v>
      </c>
    </row>
    <row r="98" spans="1:206" x14ac:dyDescent="0.2">
      <c r="A98" s="2">
        <v>51</v>
      </c>
      <c r="B98" s="2">
        <f>B20</f>
        <v>1</v>
      </c>
      <c r="C98" s="2">
        <f>A20</f>
        <v>3</v>
      </c>
      <c r="D98" s="2">
        <f>ROW(A20)</f>
        <v>20</v>
      </c>
      <c r="E98" s="2"/>
      <c r="F98" s="2" t="str">
        <f>IF(F20&lt;&gt;"",F20,"")</f>
        <v>Новая локальная смета</v>
      </c>
      <c r="G98" s="2" t="str">
        <f>IF(G20&lt;&gt;"",G20,"")</f>
        <v>Новая локальная смета</v>
      </c>
      <c r="H98" s="2">
        <v>0</v>
      </c>
      <c r="I98" s="2"/>
      <c r="J98" s="2"/>
      <c r="K98" s="2"/>
      <c r="L98" s="2"/>
      <c r="M98" s="2"/>
      <c r="N98" s="2"/>
      <c r="O98" s="2">
        <f t="shared" ref="O98:T98" si="129">ROUND(AB98,2)</f>
        <v>895203.14</v>
      </c>
      <c r="P98" s="2">
        <f t="shared" si="129"/>
        <v>821764.52</v>
      </c>
      <c r="Q98" s="2">
        <f t="shared" si="129"/>
        <v>6258.58</v>
      </c>
      <c r="R98" s="2">
        <f t="shared" si="129"/>
        <v>1223.8599999999999</v>
      </c>
      <c r="S98" s="2">
        <f t="shared" si="129"/>
        <v>67180.039999999994</v>
      </c>
      <c r="T98" s="2">
        <f t="shared" si="129"/>
        <v>0</v>
      </c>
      <c r="U98" s="2">
        <f>AH98</f>
        <v>1299.7996514499998</v>
      </c>
      <c r="V98" s="2">
        <f>AI98</f>
        <v>15.938035999999999</v>
      </c>
      <c r="W98" s="2">
        <f>ROUND(AJ98,2)</f>
        <v>0</v>
      </c>
      <c r="X98" s="2">
        <f>ROUND(AK98,2)</f>
        <v>61118.11</v>
      </c>
      <c r="Y98" s="2">
        <f>ROUND(AL98,2)</f>
        <v>39093.74</v>
      </c>
      <c r="Z98" s="2"/>
      <c r="AA98" s="2"/>
      <c r="AB98" s="2">
        <f>ROUND(SUMIF(AA24:AA96,"=39076825",O24:O96),2)</f>
        <v>895203.14</v>
      </c>
      <c r="AC98" s="2">
        <f>ROUND(SUMIF(AA24:AA96,"=39076825",P24:P96),2)</f>
        <v>821764.52</v>
      </c>
      <c r="AD98" s="2">
        <f>ROUND(SUMIF(AA24:AA96,"=39076825",Q24:Q96),2)</f>
        <v>6258.58</v>
      </c>
      <c r="AE98" s="2">
        <f>ROUND(SUMIF(AA24:AA96,"=39076825",R24:R96),2)</f>
        <v>1223.8599999999999</v>
      </c>
      <c r="AF98" s="2">
        <f>ROUND(SUMIF(AA24:AA96,"=39076825",S24:S96),2)</f>
        <v>67180.039999999994</v>
      </c>
      <c r="AG98" s="2">
        <f>ROUND(SUMIF(AA24:AA96,"=39076825",T24:T96),2)</f>
        <v>0</v>
      </c>
      <c r="AH98" s="2">
        <f>SUMIF(AA24:AA96,"=39076825",U24:U96)</f>
        <v>1299.7996514499998</v>
      </c>
      <c r="AI98" s="2">
        <f>SUMIF(AA24:AA96,"=39076825",V24:V96)</f>
        <v>15.938035999999999</v>
      </c>
      <c r="AJ98" s="2">
        <f>ROUND(SUMIF(AA24:AA96,"=39076825",W24:W96),2)</f>
        <v>0</v>
      </c>
      <c r="AK98" s="2">
        <f>ROUND(SUMIF(AA24:AA96,"=39076825",X24:X96),2)</f>
        <v>61118.11</v>
      </c>
      <c r="AL98" s="2">
        <f>ROUND(SUMIF(AA24:AA96,"=39076825",Y24:Y96),2)</f>
        <v>39093.74</v>
      </c>
      <c r="AM98" s="2"/>
      <c r="AN98" s="2"/>
      <c r="AO98" s="2">
        <f t="shared" ref="AO98:BC98" si="130">ROUND(BX98,2)</f>
        <v>0</v>
      </c>
      <c r="AP98" s="2">
        <f t="shared" si="130"/>
        <v>0</v>
      </c>
      <c r="AQ98" s="2">
        <f t="shared" si="130"/>
        <v>0</v>
      </c>
      <c r="AR98" s="2">
        <f t="shared" si="130"/>
        <v>995668.19</v>
      </c>
      <c r="AS98" s="2">
        <f t="shared" si="130"/>
        <v>798757.01</v>
      </c>
      <c r="AT98" s="2">
        <f t="shared" si="130"/>
        <v>196911.18</v>
      </c>
      <c r="AU98" s="2">
        <f t="shared" si="130"/>
        <v>0</v>
      </c>
      <c r="AV98" s="2">
        <f t="shared" si="130"/>
        <v>821764.52</v>
      </c>
      <c r="AW98" s="2">
        <f t="shared" si="130"/>
        <v>821764.52</v>
      </c>
      <c r="AX98" s="2">
        <f t="shared" si="130"/>
        <v>0</v>
      </c>
      <c r="AY98" s="2">
        <f t="shared" si="130"/>
        <v>821764.52</v>
      </c>
      <c r="AZ98" s="2">
        <f t="shared" si="130"/>
        <v>0</v>
      </c>
      <c r="BA98" s="2">
        <f t="shared" si="130"/>
        <v>0</v>
      </c>
      <c r="BB98" s="2">
        <f t="shared" si="130"/>
        <v>0</v>
      </c>
      <c r="BC98" s="2">
        <f t="shared" si="130"/>
        <v>0</v>
      </c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>
        <f>ROUND(SUMIF(AA24:AA96,"=39076825",FQ24:FQ96),2)</f>
        <v>0</v>
      </c>
      <c r="BY98" s="2">
        <f>ROUND(SUMIF(AA24:AA96,"=39076825",FR24:FR96),2)</f>
        <v>0</v>
      </c>
      <c r="BZ98" s="2">
        <f>ROUND(SUMIF(AA24:AA96,"=39076825",GL24:GL96),2)</f>
        <v>0</v>
      </c>
      <c r="CA98" s="2">
        <f>ROUND(SUMIF(AA24:AA96,"=39076825",GM24:GM96),2)</f>
        <v>995668.19</v>
      </c>
      <c r="CB98" s="2">
        <f>ROUND(SUMIF(AA24:AA96,"=39076825",GN24:GN96),2)</f>
        <v>798757.01</v>
      </c>
      <c r="CC98" s="2">
        <f>ROUND(SUMIF(AA24:AA96,"=39076825",GO24:GO96),2)</f>
        <v>196911.18</v>
      </c>
      <c r="CD98" s="2">
        <f>ROUND(SUMIF(AA24:AA96,"=39076825",GP24:GP96),2)</f>
        <v>0</v>
      </c>
      <c r="CE98" s="2">
        <f>AC98-BX98</f>
        <v>821764.52</v>
      </c>
      <c r="CF98" s="2">
        <f>AC98-BY98</f>
        <v>821764.52</v>
      </c>
      <c r="CG98" s="2">
        <f>BX98-BZ98</f>
        <v>0</v>
      </c>
      <c r="CH98" s="2">
        <f>AC98-BX98-BY98+BZ98</f>
        <v>821764.52</v>
      </c>
      <c r="CI98" s="2">
        <f>BY98-BZ98</f>
        <v>0</v>
      </c>
      <c r="CJ98" s="2">
        <f>ROUND(SUMIF(AA24:AA96,"=39076825",GX24:GX96),2)</f>
        <v>0</v>
      </c>
      <c r="CK98" s="2">
        <f>ROUND(SUMIF(AA24:AA96,"=39076825",GY24:GY96),2)</f>
        <v>0</v>
      </c>
      <c r="CL98" s="2">
        <f>ROUND(SUMIF(AA24:AA96,"=39076825",GZ24:GZ96),2)</f>
        <v>0</v>
      </c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>
        <v>0</v>
      </c>
    </row>
    <row r="100" spans="1:206" x14ac:dyDescent="0.2">
      <c r="A100" s="4">
        <v>50</v>
      </c>
      <c r="B100" s="4">
        <v>0</v>
      </c>
      <c r="C100" s="4">
        <v>0</v>
      </c>
      <c r="D100" s="4">
        <v>1</v>
      </c>
      <c r="E100" s="4">
        <v>201</v>
      </c>
      <c r="F100" s="4">
        <f>ROUND(Source!O98,O100)</f>
        <v>895203.14</v>
      </c>
      <c r="G100" s="4" t="s">
        <v>311</v>
      </c>
      <c r="H100" s="4" t="s">
        <v>312</v>
      </c>
      <c r="I100" s="4"/>
      <c r="J100" s="4"/>
      <c r="K100" s="4">
        <v>201</v>
      </c>
      <c r="L100" s="4">
        <v>1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06" x14ac:dyDescent="0.2">
      <c r="A101" s="4">
        <v>50</v>
      </c>
      <c r="B101" s="4">
        <v>0</v>
      </c>
      <c r="C101" s="4">
        <v>0</v>
      </c>
      <c r="D101" s="4">
        <v>1</v>
      </c>
      <c r="E101" s="4">
        <v>202</v>
      </c>
      <c r="F101" s="4">
        <f>ROUND(Source!P98,O101)</f>
        <v>821764.52</v>
      </c>
      <c r="G101" s="4" t="s">
        <v>313</v>
      </c>
      <c r="H101" s="4" t="s">
        <v>314</v>
      </c>
      <c r="I101" s="4"/>
      <c r="J101" s="4"/>
      <c r="K101" s="4">
        <v>202</v>
      </c>
      <c r="L101" s="4">
        <v>2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06" x14ac:dyDescent="0.2">
      <c r="A102" s="4">
        <v>50</v>
      </c>
      <c r="B102" s="4">
        <v>0</v>
      </c>
      <c r="C102" s="4">
        <v>0</v>
      </c>
      <c r="D102" s="4">
        <v>1</v>
      </c>
      <c r="E102" s="4">
        <v>222</v>
      </c>
      <c r="F102" s="4">
        <f>ROUND(Source!AO98,O102)</f>
        <v>0</v>
      </c>
      <c r="G102" s="4" t="s">
        <v>315</v>
      </c>
      <c r="H102" s="4" t="s">
        <v>316</v>
      </c>
      <c r="I102" s="4"/>
      <c r="J102" s="4"/>
      <c r="K102" s="4">
        <v>222</v>
      </c>
      <c r="L102" s="4">
        <v>3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06" x14ac:dyDescent="0.2">
      <c r="A103" s="4">
        <v>50</v>
      </c>
      <c r="B103" s="4">
        <v>0</v>
      </c>
      <c r="C103" s="4">
        <v>0</v>
      </c>
      <c r="D103" s="4">
        <v>1</v>
      </c>
      <c r="E103" s="4">
        <v>225</v>
      </c>
      <c r="F103" s="4">
        <f>ROUND(Source!AV98,O103)</f>
        <v>821764.52</v>
      </c>
      <c r="G103" s="4" t="s">
        <v>317</v>
      </c>
      <c r="H103" s="4" t="s">
        <v>318</v>
      </c>
      <c r="I103" s="4"/>
      <c r="J103" s="4"/>
      <c r="K103" s="4">
        <v>225</v>
      </c>
      <c r="L103" s="4">
        <v>4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06" x14ac:dyDescent="0.2">
      <c r="A104" s="4">
        <v>50</v>
      </c>
      <c r="B104" s="4">
        <v>0</v>
      </c>
      <c r="C104" s="4">
        <v>0</v>
      </c>
      <c r="D104" s="4">
        <v>1</v>
      </c>
      <c r="E104" s="4">
        <v>226</v>
      </c>
      <c r="F104" s="4">
        <f>ROUND(Source!AW98,O104)</f>
        <v>821764.52</v>
      </c>
      <c r="G104" s="4" t="s">
        <v>319</v>
      </c>
      <c r="H104" s="4" t="s">
        <v>320</v>
      </c>
      <c r="I104" s="4"/>
      <c r="J104" s="4"/>
      <c r="K104" s="4">
        <v>226</v>
      </c>
      <c r="L104" s="4">
        <v>5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06" x14ac:dyDescent="0.2">
      <c r="A105" s="4">
        <v>50</v>
      </c>
      <c r="B105" s="4">
        <v>0</v>
      </c>
      <c r="C105" s="4">
        <v>0</v>
      </c>
      <c r="D105" s="4">
        <v>1</v>
      </c>
      <c r="E105" s="4">
        <v>227</v>
      </c>
      <c r="F105" s="4">
        <f>ROUND(Source!AX98,O105)</f>
        <v>0</v>
      </c>
      <c r="G105" s="4" t="s">
        <v>321</v>
      </c>
      <c r="H105" s="4" t="s">
        <v>322</v>
      </c>
      <c r="I105" s="4"/>
      <c r="J105" s="4"/>
      <c r="K105" s="4">
        <v>227</v>
      </c>
      <c r="L105" s="4">
        <v>6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06" x14ac:dyDescent="0.2">
      <c r="A106" s="4">
        <v>50</v>
      </c>
      <c r="B106" s="4">
        <v>0</v>
      </c>
      <c r="C106" s="4">
        <v>0</v>
      </c>
      <c r="D106" s="4">
        <v>1</v>
      </c>
      <c r="E106" s="4">
        <v>228</v>
      </c>
      <c r="F106" s="4">
        <f>ROUND(Source!AY98,O106)</f>
        <v>821764.52</v>
      </c>
      <c r="G106" s="4" t="s">
        <v>323</v>
      </c>
      <c r="H106" s="4" t="s">
        <v>324</v>
      </c>
      <c r="I106" s="4"/>
      <c r="J106" s="4"/>
      <c r="K106" s="4">
        <v>228</v>
      </c>
      <c r="L106" s="4">
        <v>7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06" x14ac:dyDescent="0.2">
      <c r="A107" s="4">
        <v>50</v>
      </c>
      <c r="B107" s="4">
        <v>0</v>
      </c>
      <c r="C107" s="4">
        <v>0</v>
      </c>
      <c r="D107" s="4">
        <v>1</v>
      </c>
      <c r="E107" s="4">
        <v>216</v>
      </c>
      <c r="F107" s="4">
        <f>ROUND(Source!AP98,O107)</f>
        <v>0</v>
      </c>
      <c r="G107" s="4" t="s">
        <v>325</v>
      </c>
      <c r="H107" s="4" t="s">
        <v>326</v>
      </c>
      <c r="I107" s="4"/>
      <c r="J107" s="4"/>
      <c r="K107" s="4">
        <v>216</v>
      </c>
      <c r="L107" s="4">
        <v>8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06" x14ac:dyDescent="0.2">
      <c r="A108" s="4">
        <v>50</v>
      </c>
      <c r="B108" s="4">
        <v>0</v>
      </c>
      <c r="C108" s="4">
        <v>0</v>
      </c>
      <c r="D108" s="4">
        <v>1</v>
      </c>
      <c r="E108" s="4">
        <v>223</v>
      </c>
      <c r="F108" s="4">
        <f>ROUND(Source!AQ98,O108)</f>
        <v>0</v>
      </c>
      <c r="G108" s="4" t="s">
        <v>327</v>
      </c>
      <c r="H108" s="4" t="s">
        <v>328</v>
      </c>
      <c r="I108" s="4"/>
      <c r="J108" s="4"/>
      <c r="K108" s="4">
        <v>223</v>
      </c>
      <c r="L108" s="4">
        <v>9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06" x14ac:dyDescent="0.2">
      <c r="A109" s="4">
        <v>50</v>
      </c>
      <c r="B109" s="4">
        <v>0</v>
      </c>
      <c r="C109" s="4">
        <v>0</v>
      </c>
      <c r="D109" s="4">
        <v>1</v>
      </c>
      <c r="E109" s="4">
        <v>229</v>
      </c>
      <c r="F109" s="4">
        <f>ROUND(Source!AZ98,O109)</f>
        <v>0</v>
      </c>
      <c r="G109" s="4" t="s">
        <v>329</v>
      </c>
      <c r="H109" s="4" t="s">
        <v>330</v>
      </c>
      <c r="I109" s="4"/>
      <c r="J109" s="4"/>
      <c r="K109" s="4">
        <v>229</v>
      </c>
      <c r="L109" s="4">
        <v>10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06" x14ac:dyDescent="0.2">
      <c r="A110" s="4">
        <v>50</v>
      </c>
      <c r="B110" s="4">
        <v>0</v>
      </c>
      <c r="C110" s="4">
        <v>0</v>
      </c>
      <c r="D110" s="4">
        <v>1</v>
      </c>
      <c r="E110" s="4">
        <v>203</v>
      </c>
      <c r="F110" s="4">
        <f>ROUND(Source!Q98,O110)</f>
        <v>6258.58</v>
      </c>
      <c r="G110" s="4" t="s">
        <v>331</v>
      </c>
      <c r="H110" s="4" t="s">
        <v>332</v>
      </c>
      <c r="I110" s="4"/>
      <c r="J110" s="4"/>
      <c r="K110" s="4">
        <v>203</v>
      </c>
      <c r="L110" s="4">
        <v>11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06" x14ac:dyDescent="0.2">
      <c r="A111" s="4">
        <v>50</v>
      </c>
      <c r="B111" s="4">
        <v>0</v>
      </c>
      <c r="C111" s="4">
        <v>0</v>
      </c>
      <c r="D111" s="4">
        <v>1</v>
      </c>
      <c r="E111" s="4">
        <v>231</v>
      </c>
      <c r="F111" s="4">
        <f>ROUND(Source!BB98,O111)</f>
        <v>0</v>
      </c>
      <c r="G111" s="4" t="s">
        <v>333</v>
      </c>
      <c r="H111" s="4" t="s">
        <v>334</v>
      </c>
      <c r="I111" s="4"/>
      <c r="J111" s="4"/>
      <c r="K111" s="4">
        <v>231</v>
      </c>
      <c r="L111" s="4">
        <v>12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06" x14ac:dyDescent="0.2">
      <c r="A112" s="4">
        <v>50</v>
      </c>
      <c r="B112" s="4">
        <v>0</v>
      </c>
      <c r="C112" s="4">
        <v>0</v>
      </c>
      <c r="D112" s="4">
        <v>1</v>
      </c>
      <c r="E112" s="4">
        <v>204</v>
      </c>
      <c r="F112" s="4">
        <f>ROUND(Source!R98,O112)</f>
        <v>1223.8599999999999</v>
      </c>
      <c r="G112" s="4" t="s">
        <v>335</v>
      </c>
      <c r="H112" s="4" t="s">
        <v>336</v>
      </c>
      <c r="I112" s="4"/>
      <c r="J112" s="4"/>
      <c r="K112" s="4">
        <v>204</v>
      </c>
      <c r="L112" s="4">
        <v>13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205</v>
      </c>
      <c r="F113" s="4">
        <f>ROUND(Source!S98,O113)</f>
        <v>67180.039999999994</v>
      </c>
      <c r="G113" s="4" t="s">
        <v>337</v>
      </c>
      <c r="H113" s="4" t="s">
        <v>338</v>
      </c>
      <c r="I113" s="4"/>
      <c r="J113" s="4"/>
      <c r="K113" s="4">
        <v>205</v>
      </c>
      <c r="L113" s="4">
        <v>14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232</v>
      </c>
      <c r="F114" s="4">
        <f>ROUND(Source!BC98,O114)</f>
        <v>0</v>
      </c>
      <c r="G114" s="4" t="s">
        <v>339</v>
      </c>
      <c r="H114" s="4" t="s">
        <v>340</v>
      </c>
      <c r="I114" s="4"/>
      <c r="J114" s="4"/>
      <c r="K114" s="4">
        <v>232</v>
      </c>
      <c r="L114" s="4">
        <v>15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214</v>
      </c>
      <c r="F115" s="4">
        <f>ROUND(Source!AS98,O115)</f>
        <v>798757.01</v>
      </c>
      <c r="G115" s="4" t="s">
        <v>341</v>
      </c>
      <c r="H115" s="4" t="s">
        <v>342</v>
      </c>
      <c r="I115" s="4"/>
      <c r="J115" s="4"/>
      <c r="K115" s="4">
        <v>214</v>
      </c>
      <c r="L115" s="4">
        <v>16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215</v>
      </c>
      <c r="F116" s="4">
        <f>ROUND(Source!AT98,O116)</f>
        <v>196911.18</v>
      </c>
      <c r="G116" s="4" t="s">
        <v>343</v>
      </c>
      <c r="H116" s="4" t="s">
        <v>344</v>
      </c>
      <c r="I116" s="4"/>
      <c r="J116" s="4"/>
      <c r="K116" s="4">
        <v>215</v>
      </c>
      <c r="L116" s="4">
        <v>17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217</v>
      </c>
      <c r="F117" s="4">
        <f>ROUND(Source!AU98,O117)</f>
        <v>0</v>
      </c>
      <c r="G117" s="4" t="s">
        <v>345</v>
      </c>
      <c r="H117" s="4" t="s">
        <v>346</v>
      </c>
      <c r="I117" s="4"/>
      <c r="J117" s="4"/>
      <c r="K117" s="4">
        <v>217</v>
      </c>
      <c r="L117" s="4">
        <v>18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230</v>
      </c>
      <c r="F118" s="4">
        <f>ROUND(Source!BA98,O118)</f>
        <v>0</v>
      </c>
      <c r="G118" s="4" t="s">
        <v>347</v>
      </c>
      <c r="H118" s="4" t="s">
        <v>348</v>
      </c>
      <c r="I118" s="4"/>
      <c r="J118" s="4"/>
      <c r="K118" s="4">
        <v>230</v>
      </c>
      <c r="L118" s="4">
        <v>19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206</v>
      </c>
      <c r="F119" s="4">
        <f>ROUND(Source!T98,O119)</f>
        <v>0</v>
      </c>
      <c r="G119" s="4" t="s">
        <v>349</v>
      </c>
      <c r="H119" s="4" t="s">
        <v>350</v>
      </c>
      <c r="I119" s="4"/>
      <c r="J119" s="4"/>
      <c r="K119" s="4">
        <v>206</v>
      </c>
      <c r="L119" s="4">
        <v>20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207</v>
      </c>
      <c r="F120" s="4">
        <f>Source!U98</f>
        <v>1299.7996514499998</v>
      </c>
      <c r="G120" s="4" t="s">
        <v>351</v>
      </c>
      <c r="H120" s="4" t="s">
        <v>352</v>
      </c>
      <c r="I120" s="4"/>
      <c r="J120" s="4"/>
      <c r="K120" s="4">
        <v>207</v>
      </c>
      <c r="L120" s="4">
        <v>21</v>
      </c>
      <c r="M120" s="4">
        <v>3</v>
      </c>
      <c r="N120" s="4" t="s">
        <v>3</v>
      </c>
      <c r="O120" s="4">
        <v>-1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208</v>
      </c>
      <c r="F121" s="4">
        <f>Source!V98</f>
        <v>15.938035999999999</v>
      </c>
      <c r="G121" s="4" t="s">
        <v>353</v>
      </c>
      <c r="H121" s="4" t="s">
        <v>354</v>
      </c>
      <c r="I121" s="4"/>
      <c r="J121" s="4"/>
      <c r="K121" s="4">
        <v>208</v>
      </c>
      <c r="L121" s="4">
        <v>22</v>
      </c>
      <c r="M121" s="4">
        <v>3</v>
      </c>
      <c r="N121" s="4" t="s">
        <v>3</v>
      </c>
      <c r="O121" s="4">
        <v>-1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209</v>
      </c>
      <c r="F122" s="4">
        <f>ROUND(Source!W98,O122)</f>
        <v>0</v>
      </c>
      <c r="G122" s="4" t="s">
        <v>355</v>
      </c>
      <c r="H122" s="4" t="s">
        <v>356</v>
      </c>
      <c r="I122" s="4"/>
      <c r="J122" s="4"/>
      <c r="K122" s="4">
        <v>209</v>
      </c>
      <c r="L122" s="4">
        <v>23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210</v>
      </c>
      <c r="F123" s="4">
        <f>ROUND(Source!X98,O123)</f>
        <v>61118.11</v>
      </c>
      <c r="G123" s="4" t="s">
        <v>357</v>
      </c>
      <c r="H123" s="4" t="s">
        <v>358</v>
      </c>
      <c r="I123" s="4"/>
      <c r="J123" s="4"/>
      <c r="K123" s="4">
        <v>210</v>
      </c>
      <c r="L123" s="4">
        <v>24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211</v>
      </c>
      <c r="F124" s="4">
        <f>ROUND(Source!Y98,O124)</f>
        <v>39093.74</v>
      </c>
      <c r="G124" s="4" t="s">
        <v>359</v>
      </c>
      <c r="H124" s="4" t="s">
        <v>360</v>
      </c>
      <c r="I124" s="4"/>
      <c r="J124" s="4"/>
      <c r="K124" s="4">
        <v>211</v>
      </c>
      <c r="L124" s="4">
        <v>25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224</v>
      </c>
      <c r="F125" s="4">
        <f>ROUND(Source!AR98,O125)</f>
        <v>995668.19</v>
      </c>
      <c r="G125" s="4" t="s">
        <v>361</v>
      </c>
      <c r="H125" s="4" t="s">
        <v>362</v>
      </c>
      <c r="I125" s="4"/>
      <c r="J125" s="4"/>
      <c r="K125" s="4">
        <v>224</v>
      </c>
      <c r="L125" s="4">
        <v>26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1</v>
      </c>
      <c r="C126" s="4">
        <v>0</v>
      </c>
      <c r="D126" s="4">
        <v>2</v>
      </c>
      <c r="E126" s="4">
        <v>0</v>
      </c>
      <c r="F126" s="4">
        <f>ROUND(F125,O126)</f>
        <v>995668.19</v>
      </c>
      <c r="G126" s="4" t="s">
        <v>363</v>
      </c>
      <c r="H126" s="4" t="s">
        <v>364</v>
      </c>
      <c r="I126" s="4"/>
      <c r="J126" s="4"/>
      <c r="K126" s="4">
        <v>212</v>
      </c>
      <c r="L126" s="4">
        <v>27</v>
      </c>
      <c r="M126" s="4">
        <v>0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1</v>
      </c>
      <c r="C127" s="4">
        <v>0</v>
      </c>
      <c r="D127" s="4">
        <v>2</v>
      </c>
      <c r="E127" s="4">
        <v>0</v>
      </c>
      <c r="F127" s="4">
        <f>ROUND(F126*0.18,O127)</f>
        <v>179220.27</v>
      </c>
      <c r="G127" s="4" t="s">
        <v>365</v>
      </c>
      <c r="H127" s="4" t="s">
        <v>366</v>
      </c>
      <c r="I127" s="4"/>
      <c r="J127" s="4"/>
      <c r="K127" s="4">
        <v>212</v>
      </c>
      <c r="L127" s="4">
        <v>28</v>
      </c>
      <c r="M127" s="4">
        <v>0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1</v>
      </c>
      <c r="C128" s="4">
        <v>0</v>
      </c>
      <c r="D128" s="4">
        <v>2</v>
      </c>
      <c r="E128" s="4">
        <v>213</v>
      </c>
      <c r="F128" s="4">
        <f>ROUND(F126+F127,O128)</f>
        <v>1174888.46</v>
      </c>
      <c r="G128" s="4" t="s">
        <v>367</v>
      </c>
      <c r="H128" s="4" t="s">
        <v>361</v>
      </c>
      <c r="I128" s="4"/>
      <c r="J128" s="4"/>
      <c r="K128" s="4">
        <v>212</v>
      </c>
      <c r="L128" s="4">
        <v>29</v>
      </c>
      <c r="M128" s="4">
        <v>0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30" spans="1:206" x14ac:dyDescent="0.2">
      <c r="A130" s="2">
        <v>51</v>
      </c>
      <c r="B130" s="2">
        <f>B12</f>
        <v>188</v>
      </c>
      <c r="C130" s="2">
        <f>A12</f>
        <v>1</v>
      </c>
      <c r="D130" s="2">
        <f>ROW(A12)</f>
        <v>12</v>
      </c>
      <c r="E130" s="2"/>
      <c r="F130" s="2" t="str">
        <f>IF(F12&lt;&gt;"",F12,"")</f>
        <v>Новый объект</v>
      </c>
      <c r="G130" s="2" t="str">
        <f>IF(G12&lt;&gt;"",G12,"")</f>
        <v>на капитальный ремонт аудиторий для компьютерных классов №40,40а,41,42,46,47 в здании учебного корпуса №3 Димитровградского инженерно-технологического института-филиала НИЯУ МИФИ (ДИТИ НИЯУ МИФИ) по адресу: Ульяновская область,г.Димитровград,ул.Куйбышева,д.294</v>
      </c>
      <c r="H130" s="2">
        <v>0</v>
      </c>
      <c r="I130" s="2"/>
      <c r="J130" s="2"/>
      <c r="K130" s="2"/>
      <c r="L130" s="2"/>
      <c r="M130" s="2"/>
      <c r="N130" s="2"/>
      <c r="O130" s="2">
        <f t="shared" ref="O130:T130" si="131">ROUND(O98,2)</f>
        <v>895203.14</v>
      </c>
      <c r="P130" s="2">
        <f t="shared" si="131"/>
        <v>821764.52</v>
      </c>
      <c r="Q130" s="2">
        <f t="shared" si="131"/>
        <v>6258.58</v>
      </c>
      <c r="R130" s="2">
        <f t="shared" si="131"/>
        <v>1223.8599999999999</v>
      </c>
      <c r="S130" s="2">
        <f t="shared" si="131"/>
        <v>67180.039999999994</v>
      </c>
      <c r="T130" s="2">
        <f t="shared" si="131"/>
        <v>0</v>
      </c>
      <c r="U130" s="2">
        <f>U98</f>
        <v>1299.7996514499998</v>
      </c>
      <c r="V130" s="2">
        <f>V98</f>
        <v>15.938035999999999</v>
      </c>
      <c r="W130" s="2">
        <f>ROUND(W98,2)</f>
        <v>0</v>
      </c>
      <c r="X130" s="2">
        <f>ROUND(X98,2)</f>
        <v>61118.11</v>
      </c>
      <c r="Y130" s="2">
        <f>ROUND(Y98,2)</f>
        <v>39093.74</v>
      </c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>
        <f t="shared" ref="AO130:BC130" si="132">ROUND(AO98,2)</f>
        <v>0</v>
      </c>
      <c r="AP130" s="2">
        <f t="shared" si="132"/>
        <v>0</v>
      </c>
      <c r="AQ130" s="2">
        <f t="shared" si="132"/>
        <v>0</v>
      </c>
      <c r="AR130" s="2">
        <f t="shared" si="132"/>
        <v>995668.19</v>
      </c>
      <c r="AS130" s="2">
        <f t="shared" si="132"/>
        <v>798757.01</v>
      </c>
      <c r="AT130" s="2">
        <f t="shared" si="132"/>
        <v>196911.18</v>
      </c>
      <c r="AU130" s="2">
        <f t="shared" si="132"/>
        <v>0</v>
      </c>
      <c r="AV130" s="2">
        <f t="shared" si="132"/>
        <v>821764.52</v>
      </c>
      <c r="AW130" s="2">
        <f t="shared" si="132"/>
        <v>821764.52</v>
      </c>
      <c r="AX130" s="2">
        <f t="shared" si="132"/>
        <v>0</v>
      </c>
      <c r="AY130" s="2">
        <f t="shared" si="132"/>
        <v>821764.52</v>
      </c>
      <c r="AZ130" s="2">
        <f t="shared" si="132"/>
        <v>0</v>
      </c>
      <c r="BA130" s="2">
        <f t="shared" si="132"/>
        <v>0</v>
      </c>
      <c r="BB130" s="2">
        <f t="shared" si="132"/>
        <v>0</v>
      </c>
      <c r="BC130" s="2">
        <f t="shared" si="132"/>
        <v>0</v>
      </c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>
        <v>0</v>
      </c>
    </row>
    <row r="132" spans="1:206" x14ac:dyDescent="0.2">
      <c r="A132" s="4">
        <v>50</v>
      </c>
      <c r="B132" s="4">
        <v>0</v>
      </c>
      <c r="C132" s="4">
        <v>0</v>
      </c>
      <c r="D132" s="4">
        <v>1</v>
      </c>
      <c r="E132" s="4">
        <v>201</v>
      </c>
      <c r="F132" s="4">
        <f>ROUND(Source!O130,O132)</f>
        <v>895203.14</v>
      </c>
      <c r="G132" s="4" t="s">
        <v>311</v>
      </c>
      <c r="H132" s="4" t="s">
        <v>312</v>
      </c>
      <c r="I132" s="4"/>
      <c r="J132" s="4"/>
      <c r="K132" s="4">
        <v>201</v>
      </c>
      <c r="L132" s="4">
        <v>1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06" x14ac:dyDescent="0.2">
      <c r="A133" s="4">
        <v>50</v>
      </c>
      <c r="B133" s="4">
        <v>0</v>
      </c>
      <c r="C133" s="4">
        <v>0</v>
      </c>
      <c r="D133" s="4">
        <v>1</v>
      </c>
      <c r="E133" s="4">
        <v>202</v>
      </c>
      <c r="F133" s="4">
        <f>ROUND(Source!P130,O133)</f>
        <v>821764.52</v>
      </c>
      <c r="G133" s="4" t="s">
        <v>313</v>
      </c>
      <c r="H133" s="4" t="s">
        <v>314</v>
      </c>
      <c r="I133" s="4"/>
      <c r="J133" s="4"/>
      <c r="K133" s="4">
        <v>202</v>
      </c>
      <c r="L133" s="4">
        <v>2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06" x14ac:dyDescent="0.2">
      <c r="A134" s="4">
        <v>50</v>
      </c>
      <c r="B134" s="4">
        <v>0</v>
      </c>
      <c r="C134" s="4">
        <v>0</v>
      </c>
      <c r="D134" s="4">
        <v>1</v>
      </c>
      <c r="E134" s="4">
        <v>222</v>
      </c>
      <c r="F134" s="4">
        <f>ROUND(Source!AO130,O134)</f>
        <v>0</v>
      </c>
      <c r="G134" s="4" t="s">
        <v>315</v>
      </c>
      <c r="H134" s="4" t="s">
        <v>316</v>
      </c>
      <c r="I134" s="4"/>
      <c r="J134" s="4"/>
      <c r="K134" s="4">
        <v>222</v>
      </c>
      <c r="L134" s="4">
        <v>3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06" x14ac:dyDescent="0.2">
      <c r="A135" s="4">
        <v>50</v>
      </c>
      <c r="B135" s="4">
        <v>0</v>
      </c>
      <c r="C135" s="4">
        <v>0</v>
      </c>
      <c r="D135" s="4">
        <v>1</v>
      </c>
      <c r="E135" s="4">
        <v>225</v>
      </c>
      <c r="F135" s="4">
        <f>ROUND(Source!AV130,O135)</f>
        <v>821764.52</v>
      </c>
      <c r="G135" s="4" t="s">
        <v>317</v>
      </c>
      <c r="H135" s="4" t="s">
        <v>318</v>
      </c>
      <c r="I135" s="4"/>
      <c r="J135" s="4"/>
      <c r="K135" s="4">
        <v>225</v>
      </c>
      <c r="L135" s="4">
        <v>4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06" x14ac:dyDescent="0.2">
      <c r="A136" s="4">
        <v>50</v>
      </c>
      <c r="B136" s="4">
        <v>0</v>
      </c>
      <c r="C136" s="4">
        <v>0</v>
      </c>
      <c r="D136" s="4">
        <v>1</v>
      </c>
      <c r="E136" s="4">
        <v>226</v>
      </c>
      <c r="F136" s="4">
        <f>ROUND(Source!AW130,O136)</f>
        <v>821764.52</v>
      </c>
      <c r="G136" s="4" t="s">
        <v>319</v>
      </c>
      <c r="H136" s="4" t="s">
        <v>320</v>
      </c>
      <c r="I136" s="4"/>
      <c r="J136" s="4"/>
      <c r="K136" s="4">
        <v>226</v>
      </c>
      <c r="L136" s="4">
        <v>5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06" x14ac:dyDescent="0.2">
      <c r="A137" s="4">
        <v>50</v>
      </c>
      <c r="B137" s="4">
        <v>0</v>
      </c>
      <c r="C137" s="4">
        <v>0</v>
      </c>
      <c r="D137" s="4">
        <v>1</v>
      </c>
      <c r="E137" s="4">
        <v>227</v>
      </c>
      <c r="F137" s="4">
        <f>ROUND(Source!AX130,O137)</f>
        <v>0</v>
      </c>
      <c r="G137" s="4" t="s">
        <v>321</v>
      </c>
      <c r="H137" s="4" t="s">
        <v>322</v>
      </c>
      <c r="I137" s="4"/>
      <c r="J137" s="4"/>
      <c r="K137" s="4">
        <v>227</v>
      </c>
      <c r="L137" s="4">
        <v>6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06" x14ac:dyDescent="0.2">
      <c r="A138" s="4">
        <v>50</v>
      </c>
      <c r="B138" s="4">
        <v>0</v>
      </c>
      <c r="C138" s="4">
        <v>0</v>
      </c>
      <c r="D138" s="4">
        <v>1</v>
      </c>
      <c r="E138" s="4">
        <v>228</v>
      </c>
      <c r="F138" s="4">
        <f>ROUND(Source!AY130,O138)</f>
        <v>821764.52</v>
      </c>
      <c r="G138" s="4" t="s">
        <v>323</v>
      </c>
      <c r="H138" s="4" t="s">
        <v>324</v>
      </c>
      <c r="I138" s="4"/>
      <c r="J138" s="4"/>
      <c r="K138" s="4">
        <v>228</v>
      </c>
      <c r="L138" s="4">
        <v>7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06" x14ac:dyDescent="0.2">
      <c r="A139" s="4">
        <v>50</v>
      </c>
      <c r="B139" s="4">
        <v>0</v>
      </c>
      <c r="C139" s="4">
        <v>0</v>
      </c>
      <c r="D139" s="4">
        <v>1</v>
      </c>
      <c r="E139" s="4">
        <v>216</v>
      </c>
      <c r="F139" s="4">
        <f>ROUND(Source!AP130,O139)</f>
        <v>0</v>
      </c>
      <c r="G139" s="4" t="s">
        <v>325</v>
      </c>
      <c r="H139" s="4" t="s">
        <v>326</v>
      </c>
      <c r="I139" s="4"/>
      <c r="J139" s="4"/>
      <c r="K139" s="4">
        <v>216</v>
      </c>
      <c r="L139" s="4">
        <v>8</v>
      </c>
      <c r="M139" s="4">
        <v>3</v>
      </c>
      <c r="N139" s="4" t="s">
        <v>3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06" x14ac:dyDescent="0.2">
      <c r="A140" s="4">
        <v>50</v>
      </c>
      <c r="B140" s="4">
        <v>0</v>
      </c>
      <c r="C140" s="4">
        <v>0</v>
      </c>
      <c r="D140" s="4">
        <v>1</v>
      </c>
      <c r="E140" s="4">
        <v>223</v>
      </c>
      <c r="F140" s="4">
        <f>ROUND(Source!AQ130,O140)</f>
        <v>0</v>
      </c>
      <c r="G140" s="4" t="s">
        <v>327</v>
      </c>
      <c r="H140" s="4" t="s">
        <v>328</v>
      </c>
      <c r="I140" s="4"/>
      <c r="J140" s="4"/>
      <c r="K140" s="4">
        <v>223</v>
      </c>
      <c r="L140" s="4">
        <v>9</v>
      </c>
      <c r="M140" s="4">
        <v>3</v>
      </c>
      <c r="N140" s="4" t="s">
        <v>3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06" x14ac:dyDescent="0.2">
      <c r="A141" s="4">
        <v>50</v>
      </c>
      <c r="B141" s="4">
        <v>0</v>
      </c>
      <c r="C141" s="4">
        <v>0</v>
      </c>
      <c r="D141" s="4">
        <v>1</v>
      </c>
      <c r="E141" s="4">
        <v>229</v>
      </c>
      <c r="F141" s="4">
        <f>ROUND(Source!AZ130,O141)</f>
        <v>0</v>
      </c>
      <c r="G141" s="4" t="s">
        <v>329</v>
      </c>
      <c r="H141" s="4" t="s">
        <v>330</v>
      </c>
      <c r="I141" s="4"/>
      <c r="J141" s="4"/>
      <c r="K141" s="4">
        <v>229</v>
      </c>
      <c r="L141" s="4">
        <v>10</v>
      </c>
      <c r="M141" s="4">
        <v>3</v>
      </c>
      <c r="N141" s="4" t="s">
        <v>3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06" x14ac:dyDescent="0.2">
      <c r="A142" s="4">
        <v>50</v>
      </c>
      <c r="B142" s="4">
        <v>0</v>
      </c>
      <c r="C142" s="4">
        <v>0</v>
      </c>
      <c r="D142" s="4">
        <v>1</v>
      </c>
      <c r="E142" s="4">
        <v>203</v>
      </c>
      <c r="F142" s="4">
        <f>ROUND(Source!Q130,O142)</f>
        <v>6258.58</v>
      </c>
      <c r="G142" s="4" t="s">
        <v>331</v>
      </c>
      <c r="H142" s="4" t="s">
        <v>332</v>
      </c>
      <c r="I142" s="4"/>
      <c r="J142" s="4"/>
      <c r="K142" s="4">
        <v>203</v>
      </c>
      <c r="L142" s="4">
        <v>11</v>
      </c>
      <c r="M142" s="4">
        <v>3</v>
      </c>
      <c r="N142" s="4" t="s">
        <v>3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06" x14ac:dyDescent="0.2">
      <c r="A143" s="4">
        <v>50</v>
      </c>
      <c r="B143" s="4">
        <v>0</v>
      </c>
      <c r="C143" s="4">
        <v>0</v>
      </c>
      <c r="D143" s="4">
        <v>1</v>
      </c>
      <c r="E143" s="4">
        <v>231</v>
      </c>
      <c r="F143" s="4">
        <f>ROUND(Source!BB130,O143)</f>
        <v>0</v>
      </c>
      <c r="G143" s="4" t="s">
        <v>333</v>
      </c>
      <c r="H143" s="4" t="s">
        <v>334</v>
      </c>
      <c r="I143" s="4"/>
      <c r="J143" s="4"/>
      <c r="K143" s="4">
        <v>231</v>
      </c>
      <c r="L143" s="4">
        <v>12</v>
      </c>
      <c r="M143" s="4">
        <v>3</v>
      </c>
      <c r="N143" s="4" t="s">
        <v>3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06" x14ac:dyDescent="0.2">
      <c r="A144" s="4">
        <v>50</v>
      </c>
      <c r="B144" s="4">
        <v>0</v>
      </c>
      <c r="C144" s="4">
        <v>0</v>
      </c>
      <c r="D144" s="4">
        <v>1</v>
      </c>
      <c r="E144" s="4">
        <v>204</v>
      </c>
      <c r="F144" s="4">
        <f>ROUND(Source!R130,O144)</f>
        <v>1223.8599999999999</v>
      </c>
      <c r="G144" s="4" t="s">
        <v>335</v>
      </c>
      <c r="H144" s="4" t="s">
        <v>336</v>
      </c>
      <c r="I144" s="4"/>
      <c r="J144" s="4"/>
      <c r="K144" s="4">
        <v>204</v>
      </c>
      <c r="L144" s="4">
        <v>13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3" x14ac:dyDescent="0.2">
      <c r="A145" s="4">
        <v>50</v>
      </c>
      <c r="B145" s="4">
        <v>0</v>
      </c>
      <c r="C145" s="4">
        <v>0</v>
      </c>
      <c r="D145" s="4">
        <v>1</v>
      </c>
      <c r="E145" s="4">
        <v>205</v>
      </c>
      <c r="F145" s="4">
        <f>ROUND(Source!S130,O145)</f>
        <v>67180.039999999994</v>
      </c>
      <c r="G145" s="4" t="s">
        <v>337</v>
      </c>
      <c r="H145" s="4" t="s">
        <v>338</v>
      </c>
      <c r="I145" s="4"/>
      <c r="J145" s="4"/>
      <c r="K145" s="4">
        <v>205</v>
      </c>
      <c r="L145" s="4">
        <v>14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3" x14ac:dyDescent="0.2">
      <c r="A146" s="4">
        <v>50</v>
      </c>
      <c r="B146" s="4">
        <v>0</v>
      </c>
      <c r="C146" s="4">
        <v>0</v>
      </c>
      <c r="D146" s="4">
        <v>1</v>
      </c>
      <c r="E146" s="4">
        <v>232</v>
      </c>
      <c r="F146" s="4">
        <f>ROUND(Source!BC130,O146)</f>
        <v>0</v>
      </c>
      <c r="G146" s="4" t="s">
        <v>339</v>
      </c>
      <c r="H146" s="4" t="s">
        <v>340</v>
      </c>
      <c r="I146" s="4"/>
      <c r="J146" s="4"/>
      <c r="K146" s="4">
        <v>232</v>
      </c>
      <c r="L146" s="4">
        <v>15</v>
      </c>
      <c r="M146" s="4">
        <v>3</v>
      </c>
      <c r="N146" s="4" t="s">
        <v>3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23" x14ac:dyDescent="0.2">
      <c r="A147" s="4">
        <v>50</v>
      </c>
      <c r="B147" s="4">
        <v>0</v>
      </c>
      <c r="C147" s="4">
        <v>0</v>
      </c>
      <c r="D147" s="4">
        <v>1</v>
      </c>
      <c r="E147" s="4">
        <v>214</v>
      </c>
      <c r="F147" s="4">
        <f>ROUND(Source!AS130,O147)</f>
        <v>798757.01</v>
      </c>
      <c r="G147" s="4" t="s">
        <v>341</v>
      </c>
      <c r="H147" s="4" t="s">
        <v>342</v>
      </c>
      <c r="I147" s="4"/>
      <c r="J147" s="4"/>
      <c r="K147" s="4">
        <v>214</v>
      </c>
      <c r="L147" s="4">
        <v>16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3" x14ac:dyDescent="0.2">
      <c r="A148" s="4">
        <v>50</v>
      </c>
      <c r="B148" s="4">
        <v>0</v>
      </c>
      <c r="C148" s="4">
        <v>0</v>
      </c>
      <c r="D148" s="4">
        <v>1</v>
      </c>
      <c r="E148" s="4">
        <v>215</v>
      </c>
      <c r="F148" s="4">
        <f>ROUND(Source!AT130,O148)</f>
        <v>196911.18</v>
      </c>
      <c r="G148" s="4" t="s">
        <v>343</v>
      </c>
      <c r="H148" s="4" t="s">
        <v>344</v>
      </c>
      <c r="I148" s="4"/>
      <c r="J148" s="4"/>
      <c r="K148" s="4">
        <v>215</v>
      </c>
      <c r="L148" s="4">
        <v>17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3" x14ac:dyDescent="0.2">
      <c r="A149" s="4">
        <v>50</v>
      </c>
      <c r="B149" s="4">
        <v>0</v>
      </c>
      <c r="C149" s="4">
        <v>0</v>
      </c>
      <c r="D149" s="4">
        <v>1</v>
      </c>
      <c r="E149" s="4">
        <v>217</v>
      </c>
      <c r="F149" s="4">
        <f>ROUND(Source!AU130,O149)</f>
        <v>0</v>
      </c>
      <c r="G149" s="4" t="s">
        <v>345</v>
      </c>
      <c r="H149" s="4" t="s">
        <v>346</v>
      </c>
      <c r="I149" s="4"/>
      <c r="J149" s="4"/>
      <c r="K149" s="4">
        <v>217</v>
      </c>
      <c r="L149" s="4">
        <v>18</v>
      </c>
      <c r="M149" s="4">
        <v>3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3" x14ac:dyDescent="0.2">
      <c r="A150" s="4">
        <v>50</v>
      </c>
      <c r="B150" s="4">
        <v>0</v>
      </c>
      <c r="C150" s="4">
        <v>0</v>
      </c>
      <c r="D150" s="4">
        <v>1</v>
      </c>
      <c r="E150" s="4">
        <v>230</v>
      </c>
      <c r="F150" s="4">
        <f>ROUND(Source!BA130,O150)</f>
        <v>0</v>
      </c>
      <c r="G150" s="4" t="s">
        <v>347</v>
      </c>
      <c r="H150" s="4" t="s">
        <v>348</v>
      </c>
      <c r="I150" s="4"/>
      <c r="J150" s="4"/>
      <c r="K150" s="4">
        <v>230</v>
      </c>
      <c r="L150" s="4">
        <v>19</v>
      </c>
      <c r="M150" s="4">
        <v>3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3" x14ac:dyDescent="0.2">
      <c r="A151" s="4">
        <v>50</v>
      </c>
      <c r="B151" s="4">
        <v>0</v>
      </c>
      <c r="C151" s="4">
        <v>0</v>
      </c>
      <c r="D151" s="4">
        <v>1</v>
      </c>
      <c r="E151" s="4">
        <v>206</v>
      </c>
      <c r="F151" s="4">
        <f>ROUND(Source!T130,O151)</f>
        <v>0</v>
      </c>
      <c r="G151" s="4" t="s">
        <v>349</v>
      </c>
      <c r="H151" s="4" t="s">
        <v>350</v>
      </c>
      <c r="I151" s="4"/>
      <c r="J151" s="4"/>
      <c r="K151" s="4">
        <v>206</v>
      </c>
      <c r="L151" s="4">
        <v>20</v>
      </c>
      <c r="M151" s="4">
        <v>3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3" x14ac:dyDescent="0.2">
      <c r="A152" s="4">
        <v>50</v>
      </c>
      <c r="B152" s="4">
        <v>0</v>
      </c>
      <c r="C152" s="4">
        <v>0</v>
      </c>
      <c r="D152" s="4">
        <v>1</v>
      </c>
      <c r="E152" s="4">
        <v>207</v>
      </c>
      <c r="F152" s="4">
        <f>Source!U130</f>
        <v>1299.7996514499998</v>
      </c>
      <c r="G152" s="4" t="s">
        <v>351</v>
      </c>
      <c r="H152" s="4" t="s">
        <v>352</v>
      </c>
      <c r="I152" s="4"/>
      <c r="J152" s="4"/>
      <c r="K152" s="4">
        <v>207</v>
      </c>
      <c r="L152" s="4">
        <v>21</v>
      </c>
      <c r="M152" s="4">
        <v>3</v>
      </c>
      <c r="N152" s="4" t="s">
        <v>3</v>
      </c>
      <c r="O152" s="4">
        <v>-1</v>
      </c>
      <c r="P152" s="4"/>
      <c r="Q152" s="4"/>
      <c r="R152" s="4"/>
      <c r="S152" s="4"/>
      <c r="T152" s="4"/>
      <c r="U152" s="4"/>
      <c r="V152" s="4"/>
      <c r="W152" s="4"/>
    </row>
    <row r="153" spans="1:23" x14ac:dyDescent="0.2">
      <c r="A153" s="4">
        <v>50</v>
      </c>
      <c r="B153" s="4">
        <v>0</v>
      </c>
      <c r="C153" s="4">
        <v>0</v>
      </c>
      <c r="D153" s="4">
        <v>1</v>
      </c>
      <c r="E153" s="4">
        <v>208</v>
      </c>
      <c r="F153" s="4">
        <f>Source!V130</f>
        <v>15.938035999999999</v>
      </c>
      <c r="G153" s="4" t="s">
        <v>353</v>
      </c>
      <c r="H153" s="4" t="s">
        <v>354</v>
      </c>
      <c r="I153" s="4"/>
      <c r="J153" s="4"/>
      <c r="K153" s="4">
        <v>208</v>
      </c>
      <c r="L153" s="4">
        <v>22</v>
      </c>
      <c r="M153" s="4">
        <v>3</v>
      </c>
      <c r="N153" s="4" t="s">
        <v>3</v>
      </c>
      <c r="O153" s="4">
        <v>-1</v>
      </c>
      <c r="P153" s="4"/>
      <c r="Q153" s="4"/>
      <c r="R153" s="4"/>
      <c r="S153" s="4"/>
      <c r="T153" s="4"/>
      <c r="U153" s="4"/>
      <c r="V153" s="4"/>
      <c r="W153" s="4"/>
    </row>
    <row r="154" spans="1:23" x14ac:dyDescent="0.2">
      <c r="A154" s="4">
        <v>50</v>
      </c>
      <c r="B154" s="4">
        <v>0</v>
      </c>
      <c r="C154" s="4">
        <v>0</v>
      </c>
      <c r="D154" s="4">
        <v>1</v>
      </c>
      <c r="E154" s="4">
        <v>209</v>
      </c>
      <c r="F154" s="4">
        <f>ROUND(Source!W130,O154)</f>
        <v>0</v>
      </c>
      <c r="G154" s="4" t="s">
        <v>355</v>
      </c>
      <c r="H154" s="4" t="s">
        <v>356</v>
      </c>
      <c r="I154" s="4"/>
      <c r="J154" s="4"/>
      <c r="K154" s="4">
        <v>209</v>
      </c>
      <c r="L154" s="4">
        <v>23</v>
      </c>
      <c r="M154" s="4">
        <v>3</v>
      </c>
      <c r="N154" s="4" t="s">
        <v>3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3" x14ac:dyDescent="0.2">
      <c r="A155" s="4">
        <v>50</v>
      </c>
      <c r="B155" s="4">
        <v>0</v>
      </c>
      <c r="C155" s="4">
        <v>0</v>
      </c>
      <c r="D155" s="4">
        <v>1</v>
      </c>
      <c r="E155" s="4">
        <v>210</v>
      </c>
      <c r="F155" s="4">
        <f>ROUND(Source!X130,O155)</f>
        <v>61118.11</v>
      </c>
      <c r="G155" s="4" t="s">
        <v>357</v>
      </c>
      <c r="H155" s="4" t="s">
        <v>358</v>
      </c>
      <c r="I155" s="4"/>
      <c r="J155" s="4"/>
      <c r="K155" s="4">
        <v>210</v>
      </c>
      <c r="L155" s="4">
        <v>24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3" x14ac:dyDescent="0.2">
      <c r="A156" s="4">
        <v>50</v>
      </c>
      <c r="B156" s="4">
        <v>0</v>
      </c>
      <c r="C156" s="4">
        <v>0</v>
      </c>
      <c r="D156" s="4">
        <v>1</v>
      </c>
      <c r="E156" s="4">
        <v>211</v>
      </c>
      <c r="F156" s="4">
        <f>ROUND(Source!Y130,O156)</f>
        <v>39093.74</v>
      </c>
      <c r="G156" s="4" t="s">
        <v>359</v>
      </c>
      <c r="H156" s="4" t="s">
        <v>360</v>
      </c>
      <c r="I156" s="4"/>
      <c r="J156" s="4"/>
      <c r="K156" s="4">
        <v>211</v>
      </c>
      <c r="L156" s="4">
        <v>25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3" x14ac:dyDescent="0.2">
      <c r="A157" s="4">
        <v>50</v>
      </c>
      <c r="B157" s="4">
        <v>0</v>
      </c>
      <c r="C157" s="4">
        <v>0</v>
      </c>
      <c r="D157" s="4">
        <v>1</v>
      </c>
      <c r="E157" s="4">
        <v>224</v>
      </c>
      <c r="F157" s="4">
        <f>ROUND(Source!AR130,O157)</f>
        <v>995668.19</v>
      </c>
      <c r="G157" s="4" t="s">
        <v>361</v>
      </c>
      <c r="H157" s="4" t="s">
        <v>362</v>
      </c>
      <c r="I157" s="4"/>
      <c r="J157" s="4"/>
      <c r="K157" s="4">
        <v>224</v>
      </c>
      <c r="L157" s="4">
        <v>26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60" spans="1:23" x14ac:dyDescent="0.2">
      <c r="A160">
        <v>70</v>
      </c>
      <c r="B160">
        <v>1</v>
      </c>
      <c r="D160">
        <v>1</v>
      </c>
      <c r="E160" t="s">
        <v>368</v>
      </c>
      <c r="F160" t="s">
        <v>369</v>
      </c>
      <c r="G160">
        <v>0</v>
      </c>
      <c r="H160">
        <v>0</v>
      </c>
      <c r="I160" t="s">
        <v>3</v>
      </c>
      <c r="J160">
        <v>1</v>
      </c>
      <c r="K160">
        <v>0</v>
      </c>
      <c r="L160" t="s">
        <v>3</v>
      </c>
      <c r="M160" t="s">
        <v>3</v>
      </c>
      <c r="N160">
        <v>0</v>
      </c>
    </row>
    <row r="161" spans="1:14" x14ac:dyDescent="0.2">
      <c r="A161">
        <v>70</v>
      </c>
      <c r="B161">
        <v>1</v>
      </c>
      <c r="D161">
        <v>2</v>
      </c>
      <c r="E161" t="s">
        <v>370</v>
      </c>
      <c r="F161" t="s">
        <v>371</v>
      </c>
      <c r="G161">
        <v>1</v>
      </c>
      <c r="H161">
        <v>0</v>
      </c>
      <c r="I161" t="s">
        <v>3</v>
      </c>
      <c r="J161">
        <v>1</v>
      </c>
      <c r="K161">
        <v>0</v>
      </c>
      <c r="L161" t="s">
        <v>3</v>
      </c>
      <c r="M161" t="s">
        <v>3</v>
      </c>
      <c r="N161">
        <v>0</v>
      </c>
    </row>
    <row r="162" spans="1:14" x14ac:dyDescent="0.2">
      <c r="A162">
        <v>70</v>
      </c>
      <c r="B162">
        <v>1</v>
      </c>
      <c r="D162">
        <v>3</v>
      </c>
      <c r="E162" t="s">
        <v>372</v>
      </c>
      <c r="F162" t="s">
        <v>373</v>
      </c>
      <c r="G162">
        <v>0</v>
      </c>
      <c r="H162">
        <v>0</v>
      </c>
      <c r="I162" t="s">
        <v>3</v>
      </c>
      <c r="J162">
        <v>1</v>
      </c>
      <c r="K162">
        <v>0</v>
      </c>
      <c r="L162" t="s">
        <v>3</v>
      </c>
      <c r="M162" t="s">
        <v>3</v>
      </c>
      <c r="N162">
        <v>0</v>
      </c>
    </row>
    <row r="163" spans="1:14" x14ac:dyDescent="0.2">
      <c r="A163">
        <v>70</v>
      </c>
      <c r="B163">
        <v>1</v>
      </c>
      <c r="D163">
        <v>4</v>
      </c>
      <c r="E163" t="s">
        <v>374</v>
      </c>
      <c r="F163" t="s">
        <v>375</v>
      </c>
      <c r="G163">
        <v>0</v>
      </c>
      <c r="H163">
        <v>0</v>
      </c>
      <c r="I163" t="s">
        <v>376</v>
      </c>
      <c r="J163">
        <v>0</v>
      </c>
      <c r="K163">
        <v>0</v>
      </c>
      <c r="L163" t="s">
        <v>3</v>
      </c>
      <c r="M163" t="s">
        <v>3</v>
      </c>
      <c r="N163">
        <v>0</v>
      </c>
    </row>
    <row r="164" spans="1:14" x14ac:dyDescent="0.2">
      <c r="A164">
        <v>70</v>
      </c>
      <c r="B164">
        <v>1</v>
      </c>
      <c r="D164">
        <v>5</v>
      </c>
      <c r="E164" t="s">
        <v>377</v>
      </c>
      <c r="F164" t="s">
        <v>378</v>
      </c>
      <c r="G164">
        <v>0</v>
      </c>
      <c r="H164">
        <v>0</v>
      </c>
      <c r="I164" t="s">
        <v>379</v>
      </c>
      <c r="J164">
        <v>0</v>
      </c>
      <c r="K164">
        <v>0</v>
      </c>
      <c r="L164" t="s">
        <v>3</v>
      </c>
      <c r="M164" t="s">
        <v>3</v>
      </c>
      <c r="N164">
        <v>0</v>
      </c>
    </row>
    <row r="165" spans="1:14" x14ac:dyDescent="0.2">
      <c r="A165">
        <v>70</v>
      </c>
      <c r="B165">
        <v>1</v>
      </c>
      <c r="D165">
        <v>6</v>
      </c>
      <c r="E165" t="s">
        <v>380</v>
      </c>
      <c r="F165" t="s">
        <v>381</v>
      </c>
      <c r="G165">
        <v>0</v>
      </c>
      <c r="H165">
        <v>0</v>
      </c>
      <c r="I165" t="s">
        <v>382</v>
      </c>
      <c r="J165">
        <v>0</v>
      </c>
      <c r="K165">
        <v>0</v>
      </c>
      <c r="L165" t="s">
        <v>3</v>
      </c>
      <c r="M165" t="s">
        <v>3</v>
      </c>
      <c r="N165">
        <v>0</v>
      </c>
    </row>
    <row r="166" spans="1:14" x14ac:dyDescent="0.2">
      <c r="A166">
        <v>70</v>
      </c>
      <c r="B166">
        <v>1</v>
      </c>
      <c r="D166">
        <v>7</v>
      </c>
      <c r="E166" t="s">
        <v>383</v>
      </c>
      <c r="F166" t="s">
        <v>384</v>
      </c>
      <c r="G166">
        <v>0</v>
      </c>
      <c r="H166">
        <v>0</v>
      </c>
      <c r="I166" t="s">
        <v>3</v>
      </c>
      <c r="J166">
        <v>0</v>
      </c>
      <c r="K166">
        <v>0</v>
      </c>
      <c r="L166" t="s">
        <v>3</v>
      </c>
      <c r="M166" t="s">
        <v>3</v>
      </c>
      <c r="N166">
        <v>0</v>
      </c>
    </row>
    <row r="167" spans="1:14" x14ac:dyDescent="0.2">
      <c r="A167">
        <v>70</v>
      </c>
      <c r="B167">
        <v>1</v>
      </c>
      <c r="D167">
        <v>8</v>
      </c>
      <c r="E167" t="s">
        <v>385</v>
      </c>
      <c r="F167" t="s">
        <v>386</v>
      </c>
      <c r="G167">
        <v>0</v>
      </c>
      <c r="H167">
        <v>0</v>
      </c>
      <c r="I167" t="s">
        <v>387</v>
      </c>
      <c r="J167">
        <v>0</v>
      </c>
      <c r="K167">
        <v>0</v>
      </c>
      <c r="L167" t="s">
        <v>3</v>
      </c>
      <c r="M167" t="s">
        <v>3</v>
      </c>
      <c r="N167">
        <v>0</v>
      </c>
    </row>
    <row r="168" spans="1:14" x14ac:dyDescent="0.2">
      <c r="A168">
        <v>70</v>
      </c>
      <c r="B168">
        <v>1</v>
      </c>
      <c r="D168">
        <v>9</v>
      </c>
      <c r="E168" t="s">
        <v>388</v>
      </c>
      <c r="F168" t="s">
        <v>389</v>
      </c>
      <c r="G168">
        <v>0</v>
      </c>
      <c r="H168">
        <v>0</v>
      </c>
      <c r="I168" t="s">
        <v>390</v>
      </c>
      <c r="J168">
        <v>0</v>
      </c>
      <c r="K168">
        <v>0</v>
      </c>
      <c r="L168" t="s">
        <v>3</v>
      </c>
      <c r="M168" t="s">
        <v>3</v>
      </c>
      <c r="N168">
        <v>0</v>
      </c>
    </row>
    <row r="169" spans="1:14" x14ac:dyDescent="0.2">
      <c r="A169">
        <v>70</v>
      </c>
      <c r="B169">
        <v>1</v>
      </c>
      <c r="D169">
        <v>10</v>
      </c>
      <c r="E169" t="s">
        <v>391</v>
      </c>
      <c r="F169" t="s">
        <v>392</v>
      </c>
      <c r="G169">
        <v>0</v>
      </c>
      <c r="H169">
        <v>0</v>
      </c>
      <c r="I169" t="s">
        <v>393</v>
      </c>
      <c r="J169">
        <v>0</v>
      </c>
      <c r="K169">
        <v>0</v>
      </c>
      <c r="L169" t="s">
        <v>3</v>
      </c>
      <c r="M169" t="s">
        <v>3</v>
      </c>
      <c r="N169">
        <v>0</v>
      </c>
    </row>
    <row r="170" spans="1:14" x14ac:dyDescent="0.2">
      <c r="A170">
        <v>70</v>
      </c>
      <c r="B170">
        <v>1</v>
      </c>
      <c r="D170">
        <v>11</v>
      </c>
      <c r="E170" t="s">
        <v>394</v>
      </c>
      <c r="F170" t="s">
        <v>395</v>
      </c>
      <c r="G170">
        <v>0</v>
      </c>
      <c r="H170">
        <v>0</v>
      </c>
      <c r="I170" t="s">
        <v>396</v>
      </c>
      <c r="J170">
        <v>0</v>
      </c>
      <c r="K170">
        <v>0</v>
      </c>
      <c r="L170" t="s">
        <v>3</v>
      </c>
      <c r="M170" t="s">
        <v>3</v>
      </c>
      <c r="N170">
        <v>0</v>
      </c>
    </row>
    <row r="171" spans="1:14" x14ac:dyDescent="0.2">
      <c r="A171">
        <v>70</v>
      </c>
      <c r="B171">
        <v>1</v>
      </c>
      <c r="D171">
        <v>12</v>
      </c>
      <c r="E171" t="s">
        <v>397</v>
      </c>
      <c r="F171" t="s">
        <v>398</v>
      </c>
      <c r="G171">
        <v>0</v>
      </c>
      <c r="H171">
        <v>0</v>
      </c>
      <c r="I171" t="s">
        <v>3</v>
      </c>
      <c r="J171">
        <v>0</v>
      </c>
      <c r="K171">
        <v>0</v>
      </c>
      <c r="L171" t="s">
        <v>3</v>
      </c>
      <c r="M171" t="s">
        <v>3</v>
      </c>
      <c r="N171">
        <v>0</v>
      </c>
    </row>
    <row r="172" spans="1:14" x14ac:dyDescent="0.2">
      <c r="A172">
        <v>70</v>
      </c>
      <c r="B172">
        <v>1</v>
      </c>
      <c r="D172">
        <v>1</v>
      </c>
      <c r="E172" t="s">
        <v>399</v>
      </c>
      <c r="F172" t="s">
        <v>400</v>
      </c>
      <c r="G172">
        <v>0.9</v>
      </c>
      <c r="H172">
        <v>1</v>
      </c>
      <c r="I172" t="s">
        <v>401</v>
      </c>
      <c r="J172">
        <v>0</v>
      </c>
      <c r="K172">
        <v>0</v>
      </c>
      <c r="L172" t="s">
        <v>3</v>
      </c>
      <c r="M172" t="s">
        <v>3</v>
      </c>
      <c r="N172">
        <v>0</v>
      </c>
    </row>
    <row r="173" spans="1:14" x14ac:dyDescent="0.2">
      <c r="A173">
        <v>70</v>
      </c>
      <c r="B173">
        <v>1</v>
      </c>
      <c r="D173">
        <v>2</v>
      </c>
      <c r="E173" t="s">
        <v>402</v>
      </c>
      <c r="F173" t="s">
        <v>403</v>
      </c>
      <c r="G173">
        <v>0.85</v>
      </c>
      <c r="H173">
        <v>1</v>
      </c>
      <c r="I173" t="s">
        <v>404</v>
      </c>
      <c r="J173">
        <v>0</v>
      </c>
      <c r="K173">
        <v>0</v>
      </c>
      <c r="L173" t="s">
        <v>3</v>
      </c>
      <c r="M173" t="s">
        <v>3</v>
      </c>
      <c r="N173">
        <v>0</v>
      </c>
    </row>
    <row r="174" spans="1:14" x14ac:dyDescent="0.2">
      <c r="A174">
        <v>70</v>
      </c>
      <c r="B174">
        <v>1</v>
      </c>
      <c r="D174">
        <v>3</v>
      </c>
      <c r="E174" t="s">
        <v>405</v>
      </c>
      <c r="F174" t="s">
        <v>406</v>
      </c>
      <c r="G174">
        <v>1</v>
      </c>
      <c r="H174">
        <v>0.85</v>
      </c>
      <c r="I174" t="s">
        <v>407</v>
      </c>
      <c r="J174">
        <v>0</v>
      </c>
      <c r="K174">
        <v>0</v>
      </c>
      <c r="L174" t="s">
        <v>3</v>
      </c>
      <c r="M174" t="s">
        <v>3</v>
      </c>
      <c r="N174">
        <v>0</v>
      </c>
    </row>
    <row r="175" spans="1:14" x14ac:dyDescent="0.2">
      <c r="A175">
        <v>70</v>
      </c>
      <c r="B175">
        <v>1</v>
      </c>
      <c r="D175">
        <v>4</v>
      </c>
      <c r="E175" t="s">
        <v>408</v>
      </c>
      <c r="F175" t="s">
        <v>409</v>
      </c>
      <c r="G175">
        <v>1</v>
      </c>
      <c r="H175">
        <v>0</v>
      </c>
      <c r="I175" t="s">
        <v>3</v>
      </c>
      <c r="J175">
        <v>0</v>
      </c>
      <c r="K175">
        <v>0</v>
      </c>
      <c r="L175" t="s">
        <v>3</v>
      </c>
      <c r="M175" t="s">
        <v>3</v>
      </c>
      <c r="N175">
        <v>0</v>
      </c>
    </row>
    <row r="176" spans="1:14" x14ac:dyDescent="0.2">
      <c r="A176">
        <v>70</v>
      </c>
      <c r="B176">
        <v>1</v>
      </c>
      <c r="D176">
        <v>5</v>
      </c>
      <c r="E176" t="s">
        <v>410</v>
      </c>
      <c r="F176" t="s">
        <v>411</v>
      </c>
      <c r="G176">
        <v>1</v>
      </c>
      <c r="H176">
        <v>0.8</v>
      </c>
      <c r="I176" t="s">
        <v>412</v>
      </c>
      <c r="J176">
        <v>0</v>
      </c>
      <c r="K176">
        <v>0</v>
      </c>
      <c r="L176" t="s">
        <v>3</v>
      </c>
      <c r="M176" t="s">
        <v>3</v>
      </c>
      <c r="N176">
        <v>0</v>
      </c>
    </row>
    <row r="177" spans="1:34" x14ac:dyDescent="0.2">
      <c r="A177">
        <v>70</v>
      </c>
      <c r="B177">
        <v>1</v>
      </c>
      <c r="D177">
        <v>6</v>
      </c>
      <c r="E177" t="s">
        <v>413</v>
      </c>
      <c r="F177" t="s">
        <v>414</v>
      </c>
      <c r="G177">
        <v>0.85</v>
      </c>
      <c r="H177">
        <v>0</v>
      </c>
      <c r="I177" t="s">
        <v>3</v>
      </c>
      <c r="J177">
        <v>0</v>
      </c>
      <c r="K177">
        <v>0</v>
      </c>
      <c r="L177" t="s">
        <v>3</v>
      </c>
      <c r="M177" t="s">
        <v>3</v>
      </c>
      <c r="N177">
        <v>0</v>
      </c>
    </row>
    <row r="178" spans="1:34" x14ac:dyDescent="0.2">
      <c r="A178">
        <v>70</v>
      </c>
      <c r="B178">
        <v>1</v>
      </c>
      <c r="D178">
        <v>7</v>
      </c>
      <c r="E178" t="s">
        <v>415</v>
      </c>
      <c r="F178" t="s">
        <v>416</v>
      </c>
      <c r="G178">
        <v>0.8</v>
      </c>
      <c r="H178">
        <v>0</v>
      </c>
      <c r="I178" t="s">
        <v>3</v>
      </c>
      <c r="J178">
        <v>0</v>
      </c>
      <c r="K178">
        <v>0</v>
      </c>
      <c r="L178" t="s">
        <v>3</v>
      </c>
      <c r="M178" t="s">
        <v>3</v>
      </c>
      <c r="N178">
        <v>0</v>
      </c>
    </row>
    <row r="179" spans="1:34" x14ac:dyDescent="0.2">
      <c r="A179">
        <v>70</v>
      </c>
      <c r="B179">
        <v>1</v>
      </c>
      <c r="D179">
        <v>8</v>
      </c>
      <c r="E179" t="s">
        <v>417</v>
      </c>
      <c r="F179" t="s">
        <v>418</v>
      </c>
      <c r="G179">
        <v>0.94</v>
      </c>
      <c r="H179">
        <v>0</v>
      </c>
      <c r="I179" t="s">
        <v>3</v>
      </c>
      <c r="J179">
        <v>0</v>
      </c>
      <c r="K179">
        <v>0</v>
      </c>
      <c r="L179" t="s">
        <v>3</v>
      </c>
      <c r="M179" t="s">
        <v>3</v>
      </c>
      <c r="N179">
        <v>0</v>
      </c>
    </row>
    <row r="180" spans="1:34" x14ac:dyDescent="0.2">
      <c r="A180">
        <v>70</v>
      </c>
      <c r="B180">
        <v>1</v>
      </c>
      <c r="D180">
        <v>9</v>
      </c>
      <c r="E180" t="s">
        <v>419</v>
      </c>
      <c r="F180" t="s">
        <v>420</v>
      </c>
      <c r="G180">
        <v>0.9</v>
      </c>
      <c r="H180">
        <v>0</v>
      </c>
      <c r="I180" t="s">
        <v>3</v>
      </c>
      <c r="J180">
        <v>0</v>
      </c>
      <c r="K180">
        <v>0</v>
      </c>
      <c r="L180" t="s">
        <v>3</v>
      </c>
      <c r="M180" t="s">
        <v>3</v>
      </c>
      <c r="N180">
        <v>0</v>
      </c>
    </row>
    <row r="181" spans="1:34" x14ac:dyDescent="0.2">
      <c r="A181">
        <v>70</v>
      </c>
      <c r="B181">
        <v>1</v>
      </c>
      <c r="D181">
        <v>10</v>
      </c>
      <c r="E181" t="s">
        <v>421</v>
      </c>
      <c r="F181" t="s">
        <v>422</v>
      </c>
      <c r="G181">
        <v>0.6</v>
      </c>
      <c r="H181">
        <v>0</v>
      </c>
      <c r="I181" t="s">
        <v>3</v>
      </c>
      <c r="J181">
        <v>0</v>
      </c>
      <c r="K181">
        <v>0</v>
      </c>
      <c r="L181" t="s">
        <v>3</v>
      </c>
      <c r="M181" t="s">
        <v>3</v>
      </c>
      <c r="N181">
        <v>0</v>
      </c>
    </row>
    <row r="182" spans="1:34" x14ac:dyDescent="0.2">
      <c r="A182">
        <v>70</v>
      </c>
      <c r="B182">
        <v>1</v>
      </c>
      <c r="D182">
        <v>11</v>
      </c>
      <c r="E182" t="s">
        <v>423</v>
      </c>
      <c r="F182" t="s">
        <v>424</v>
      </c>
      <c r="G182">
        <v>1.2</v>
      </c>
      <c r="H182">
        <v>0</v>
      </c>
      <c r="I182" t="s">
        <v>3</v>
      </c>
      <c r="J182">
        <v>0</v>
      </c>
      <c r="K182">
        <v>0</v>
      </c>
      <c r="L182" t="s">
        <v>3</v>
      </c>
      <c r="M182" t="s">
        <v>3</v>
      </c>
      <c r="N182">
        <v>0</v>
      </c>
    </row>
    <row r="183" spans="1:34" x14ac:dyDescent="0.2">
      <c r="A183">
        <v>70</v>
      </c>
      <c r="B183">
        <v>1</v>
      </c>
      <c r="D183">
        <v>12</v>
      </c>
      <c r="E183" t="s">
        <v>425</v>
      </c>
      <c r="F183" t="s">
        <v>426</v>
      </c>
      <c r="G183">
        <v>0</v>
      </c>
      <c r="H183">
        <v>0</v>
      </c>
      <c r="I183" t="s">
        <v>3</v>
      </c>
      <c r="J183">
        <v>0</v>
      </c>
      <c r="K183">
        <v>0</v>
      </c>
      <c r="L183" t="s">
        <v>3</v>
      </c>
      <c r="M183" t="s">
        <v>3</v>
      </c>
      <c r="N183">
        <v>0</v>
      </c>
    </row>
    <row r="184" spans="1:34" x14ac:dyDescent="0.2">
      <c r="A184">
        <v>70</v>
      </c>
      <c r="B184">
        <v>1</v>
      </c>
      <c r="D184">
        <v>13</v>
      </c>
      <c r="E184" t="s">
        <v>427</v>
      </c>
      <c r="F184" t="s">
        <v>428</v>
      </c>
      <c r="G184">
        <v>0.94</v>
      </c>
      <c r="H184">
        <v>0</v>
      </c>
      <c r="I184" t="s">
        <v>3</v>
      </c>
      <c r="J184">
        <v>0</v>
      </c>
      <c r="K184">
        <v>0</v>
      </c>
      <c r="L184" t="s">
        <v>3</v>
      </c>
      <c r="M184" t="s">
        <v>3</v>
      </c>
      <c r="N184">
        <v>0</v>
      </c>
    </row>
    <row r="186" spans="1:34" x14ac:dyDescent="0.2">
      <c r="A186">
        <v>-1</v>
      </c>
    </row>
    <row r="188" spans="1:34" x14ac:dyDescent="0.2">
      <c r="A188" s="3">
        <v>75</v>
      </c>
      <c r="B188" s="3" t="s">
        <v>429</v>
      </c>
      <c r="C188" s="3">
        <v>2017</v>
      </c>
      <c r="D188" s="3">
        <v>4</v>
      </c>
      <c r="E188" s="3">
        <v>0</v>
      </c>
      <c r="F188" s="3">
        <v>0</v>
      </c>
      <c r="G188" s="3">
        <v>0</v>
      </c>
      <c r="H188" s="3">
        <v>1</v>
      </c>
      <c r="I188" s="3">
        <v>0</v>
      </c>
      <c r="J188" s="3">
        <v>1</v>
      </c>
      <c r="K188" s="3">
        <v>0</v>
      </c>
      <c r="L188" s="3">
        <v>0</v>
      </c>
      <c r="M188" s="3">
        <v>0</v>
      </c>
      <c r="N188" s="3">
        <v>39076825</v>
      </c>
      <c r="O188" s="3">
        <v>1</v>
      </c>
    </row>
    <row r="189" spans="1:34" x14ac:dyDescent="0.2">
      <c r="A189" s="5">
        <v>3</v>
      </c>
      <c r="B189" s="5" t="s">
        <v>430</v>
      </c>
      <c r="C189" s="5">
        <v>5.99</v>
      </c>
      <c r="D189" s="5">
        <v>1</v>
      </c>
      <c r="E189" s="5">
        <v>1</v>
      </c>
      <c r="F189" s="5">
        <v>1</v>
      </c>
      <c r="G189" s="5">
        <v>1</v>
      </c>
      <c r="H189" s="5">
        <v>1</v>
      </c>
      <c r="I189" s="5">
        <v>1</v>
      </c>
      <c r="J189" s="5">
        <v>1</v>
      </c>
      <c r="K189" s="5">
        <v>1</v>
      </c>
      <c r="L189" s="5">
        <v>1</v>
      </c>
      <c r="M189" s="5">
        <v>5.99</v>
      </c>
      <c r="N189" s="5">
        <v>1</v>
      </c>
      <c r="O189" s="5">
        <v>1</v>
      </c>
      <c r="P189" s="5">
        <v>1</v>
      </c>
      <c r="Q189" s="5">
        <v>1</v>
      </c>
      <c r="R189" s="5">
        <v>1</v>
      </c>
      <c r="S189" s="5" t="s">
        <v>3</v>
      </c>
      <c r="T189" s="5" t="s">
        <v>3</v>
      </c>
      <c r="U189" s="5" t="s">
        <v>3</v>
      </c>
      <c r="V189" s="5" t="s">
        <v>3</v>
      </c>
      <c r="W189" s="5" t="s">
        <v>3</v>
      </c>
      <c r="X189" s="5" t="s">
        <v>3</v>
      </c>
      <c r="Y189" s="5" t="s">
        <v>3</v>
      </c>
      <c r="Z189" s="5" t="s">
        <v>3</v>
      </c>
      <c r="AA189" s="5" t="s">
        <v>3</v>
      </c>
      <c r="AB189" s="5" t="s">
        <v>3</v>
      </c>
      <c r="AC189" s="5" t="s">
        <v>3</v>
      </c>
      <c r="AD189" s="5" t="s">
        <v>3</v>
      </c>
      <c r="AE189" s="5" t="s">
        <v>3</v>
      </c>
      <c r="AF189" s="5" t="s">
        <v>3</v>
      </c>
      <c r="AG189" s="5" t="s">
        <v>3</v>
      </c>
      <c r="AH189" s="5" t="s">
        <v>3</v>
      </c>
    </row>
    <row r="193" spans="1:5" x14ac:dyDescent="0.2">
      <c r="A193">
        <v>65</v>
      </c>
      <c r="C193">
        <v>1</v>
      </c>
      <c r="D193">
        <v>0</v>
      </c>
      <c r="E193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431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39076825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(Source!F115)/1000</f>
        <v>798.75701000000004</v>
      </c>
      <c r="F16" s="7">
        <f>(Source!F116)/1000</f>
        <v>196.91118</v>
      </c>
      <c r="G16" s="7">
        <f>(Source!F107)/1000</f>
        <v>0</v>
      </c>
      <c r="H16" s="7">
        <f>(Source!F117)/1000+(Source!F118)/1000</f>
        <v>0</v>
      </c>
      <c r="I16" s="7">
        <f>E16+F16+G16+H16</f>
        <v>995.6681900000001</v>
      </c>
      <c r="J16" s="7">
        <f>(Source!F113)/1000</f>
        <v>67.180039999999991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895203.14</v>
      </c>
      <c r="AU16" s="7">
        <v>821764.52</v>
      </c>
      <c r="AV16" s="7">
        <v>0</v>
      </c>
      <c r="AW16" s="7">
        <v>0</v>
      </c>
      <c r="AX16" s="7">
        <v>0</v>
      </c>
      <c r="AY16" s="7">
        <v>6258.58</v>
      </c>
      <c r="AZ16" s="7">
        <v>1223.8599999999999</v>
      </c>
      <c r="BA16" s="7">
        <v>67180.039999999994</v>
      </c>
      <c r="BB16" s="7">
        <v>798757.01</v>
      </c>
      <c r="BC16" s="7">
        <v>196911.18</v>
      </c>
      <c r="BD16" s="7">
        <v>0</v>
      </c>
      <c r="BE16" s="7">
        <v>0</v>
      </c>
      <c r="BF16" s="7">
        <v>1299.7996514500001</v>
      </c>
      <c r="BG16" s="7">
        <v>15.938036000000002</v>
      </c>
      <c r="BH16" s="7">
        <v>0</v>
      </c>
      <c r="BI16" s="7">
        <v>61118.11</v>
      </c>
      <c r="BJ16" s="7">
        <v>39093.74</v>
      </c>
      <c r="BK16" s="7">
        <v>995668.19</v>
      </c>
    </row>
    <row r="18" spans="1:19" x14ac:dyDescent="0.2">
      <c r="A18">
        <v>51</v>
      </c>
      <c r="E18" s="8">
        <f>SUMIF(A16:A17,3,E16:E17)</f>
        <v>798.75701000000004</v>
      </c>
      <c r="F18" s="8">
        <f>SUMIF(A16:A17,3,F16:F17)</f>
        <v>196.91118</v>
      </c>
      <c r="G18" s="8">
        <f>SUMIF(A16:A17,3,G16:G17)</f>
        <v>0</v>
      </c>
      <c r="H18" s="8">
        <f>SUMIF(A16:A17,3,H16:H17)</f>
        <v>0</v>
      </c>
      <c r="I18" s="8">
        <f>SUMIF(A16:A17,3,I16:I17)</f>
        <v>995.6681900000001</v>
      </c>
      <c r="J18" s="8">
        <f>SUMIF(A16:A17,3,J16:J17)</f>
        <v>67.180039999999991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895203.14</v>
      </c>
      <c r="G20" s="4" t="s">
        <v>311</v>
      </c>
      <c r="H20" s="4" t="s">
        <v>312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821764.52</v>
      </c>
      <c r="G21" s="4" t="s">
        <v>313</v>
      </c>
      <c r="H21" s="4" t="s">
        <v>314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315</v>
      </c>
      <c r="H22" s="4" t="s">
        <v>316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821764.52</v>
      </c>
      <c r="G23" s="4" t="s">
        <v>317</v>
      </c>
      <c r="H23" s="4" t="s">
        <v>318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821764.52</v>
      </c>
      <c r="G24" s="4" t="s">
        <v>319</v>
      </c>
      <c r="H24" s="4" t="s">
        <v>320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321</v>
      </c>
      <c r="H25" s="4" t="s">
        <v>322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821764.52</v>
      </c>
      <c r="G26" s="4" t="s">
        <v>323</v>
      </c>
      <c r="H26" s="4" t="s">
        <v>324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325</v>
      </c>
      <c r="H27" s="4" t="s">
        <v>326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327</v>
      </c>
      <c r="H28" s="4" t="s">
        <v>328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329</v>
      </c>
      <c r="H29" s="4" t="s">
        <v>330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6258.58</v>
      </c>
      <c r="G30" s="4" t="s">
        <v>331</v>
      </c>
      <c r="H30" s="4" t="s">
        <v>332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333</v>
      </c>
      <c r="H31" s="4" t="s">
        <v>334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1223.8599999999999</v>
      </c>
      <c r="G32" s="4" t="s">
        <v>335</v>
      </c>
      <c r="H32" s="4" t="s">
        <v>336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67180.039999999994</v>
      </c>
      <c r="G33" s="4" t="s">
        <v>337</v>
      </c>
      <c r="H33" s="4" t="s">
        <v>338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339</v>
      </c>
      <c r="H34" s="4" t="s">
        <v>340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798757.01</v>
      </c>
      <c r="G35" s="4" t="s">
        <v>341</v>
      </c>
      <c r="H35" s="4" t="s">
        <v>342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196911.18</v>
      </c>
      <c r="G36" s="4" t="s">
        <v>343</v>
      </c>
      <c r="H36" s="4" t="s">
        <v>344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345</v>
      </c>
      <c r="H37" s="4" t="s">
        <v>346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347</v>
      </c>
      <c r="H38" s="4" t="s">
        <v>348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349</v>
      </c>
      <c r="H39" s="4" t="s">
        <v>350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1299.7996514500001</v>
      </c>
      <c r="G40" s="4" t="s">
        <v>351</v>
      </c>
      <c r="H40" s="4" t="s">
        <v>352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15.938036000000002</v>
      </c>
      <c r="G41" s="4" t="s">
        <v>353</v>
      </c>
      <c r="H41" s="4" t="s">
        <v>354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355</v>
      </c>
      <c r="H42" s="4" t="s">
        <v>356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61118.11</v>
      </c>
      <c r="G43" s="4" t="s">
        <v>357</v>
      </c>
      <c r="H43" s="4" t="s">
        <v>358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39093.74</v>
      </c>
      <c r="G44" s="4" t="s">
        <v>359</v>
      </c>
      <c r="H44" s="4" t="s">
        <v>360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995668.19</v>
      </c>
      <c r="G45" s="4" t="s">
        <v>361</v>
      </c>
      <c r="H45" s="4" t="s">
        <v>362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429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39076825</v>
      </c>
      <c r="O50" s="3">
        <v>1</v>
      </c>
    </row>
    <row r="51" spans="1:34" x14ac:dyDescent="0.2">
      <c r="A51" s="5">
        <v>3</v>
      </c>
      <c r="B51" s="5" t="s">
        <v>430</v>
      </c>
      <c r="C51" s="5">
        <v>5.99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5.99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21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39076825</v>
      </c>
      <c r="C1">
        <v>39076842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432</v>
      </c>
      <c r="J1" t="s">
        <v>3</v>
      </c>
      <c r="K1" t="s">
        <v>433</v>
      </c>
      <c r="L1">
        <v>1191</v>
      </c>
      <c r="N1">
        <v>1013</v>
      </c>
      <c r="O1" t="s">
        <v>434</v>
      </c>
      <c r="P1" t="s">
        <v>434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48.46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5.99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103.91</v>
      </c>
      <c r="AU1" t="s">
        <v>3</v>
      </c>
      <c r="AV1">
        <v>1</v>
      </c>
      <c r="AW1">
        <v>2</v>
      </c>
      <c r="AX1">
        <v>39076843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8.9882149999999985</v>
      </c>
      <c r="CY1">
        <f>AD1</f>
        <v>48.46</v>
      </c>
      <c r="CZ1">
        <f>AH1</f>
        <v>8.09</v>
      </c>
      <c r="DA1">
        <f>AL1</f>
        <v>5.99</v>
      </c>
      <c r="DB1">
        <v>0</v>
      </c>
    </row>
    <row r="2" spans="1:106" x14ac:dyDescent="0.2">
      <c r="A2">
        <f>ROW(Source!A24)</f>
        <v>24</v>
      </c>
      <c r="B2">
        <v>39076825</v>
      </c>
      <c r="C2">
        <v>39076842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435</v>
      </c>
      <c r="J2" t="s">
        <v>3</v>
      </c>
      <c r="K2" t="s">
        <v>436</v>
      </c>
      <c r="L2">
        <v>1191</v>
      </c>
      <c r="N2">
        <v>1013</v>
      </c>
      <c r="O2" t="s">
        <v>434</v>
      </c>
      <c r="P2" t="s">
        <v>434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5.99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7.74</v>
      </c>
      <c r="AU2" t="s">
        <v>3</v>
      </c>
      <c r="AV2">
        <v>2</v>
      </c>
      <c r="AW2">
        <v>2</v>
      </c>
      <c r="AX2">
        <v>39076844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0.66950999999999994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39076825</v>
      </c>
      <c r="C3">
        <v>39076842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437</v>
      </c>
      <c r="J3" t="s">
        <v>438</v>
      </c>
      <c r="K3" t="s">
        <v>439</v>
      </c>
      <c r="L3">
        <v>1368</v>
      </c>
      <c r="N3">
        <v>1011</v>
      </c>
      <c r="O3" t="s">
        <v>440</v>
      </c>
      <c r="P3" t="s">
        <v>440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187.25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5.99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7.74</v>
      </c>
      <c r="AU3" t="s">
        <v>3</v>
      </c>
      <c r="AV3">
        <v>0</v>
      </c>
      <c r="AW3">
        <v>2</v>
      </c>
      <c r="AX3">
        <v>39076845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0.66950999999999994</v>
      </c>
      <c r="CY3">
        <f>AB3</f>
        <v>187.25</v>
      </c>
      <c r="CZ3">
        <f>AF3</f>
        <v>31.26</v>
      </c>
      <c r="DA3">
        <f>AJ3</f>
        <v>5.99</v>
      </c>
      <c r="DB3">
        <v>0</v>
      </c>
    </row>
    <row r="4" spans="1:106" x14ac:dyDescent="0.2">
      <c r="A4">
        <f>ROW(Source!A25)</f>
        <v>25</v>
      </c>
      <c r="B4">
        <v>39076825</v>
      </c>
      <c r="C4">
        <v>39076846</v>
      </c>
      <c r="D4">
        <v>37080781</v>
      </c>
      <c r="E4">
        <v>1</v>
      </c>
      <c r="F4">
        <v>1</v>
      </c>
      <c r="G4">
        <v>1</v>
      </c>
      <c r="H4">
        <v>1</v>
      </c>
      <c r="I4" t="s">
        <v>441</v>
      </c>
      <c r="J4" t="s">
        <v>3</v>
      </c>
      <c r="K4" t="s">
        <v>442</v>
      </c>
      <c r="L4">
        <v>1191</v>
      </c>
      <c r="N4">
        <v>1013</v>
      </c>
      <c r="O4" t="s">
        <v>434</v>
      </c>
      <c r="P4" t="s">
        <v>434</v>
      </c>
      <c r="Q4">
        <v>1</v>
      </c>
      <c r="W4">
        <v>0</v>
      </c>
      <c r="X4">
        <v>912892513</v>
      </c>
      <c r="Y4">
        <v>1.68</v>
      </c>
      <c r="AA4">
        <v>0</v>
      </c>
      <c r="AB4">
        <v>0</v>
      </c>
      <c r="AC4">
        <v>0</v>
      </c>
      <c r="AD4">
        <v>59.42</v>
      </c>
      <c r="AE4">
        <v>0</v>
      </c>
      <c r="AF4">
        <v>0</v>
      </c>
      <c r="AG4">
        <v>0</v>
      </c>
      <c r="AH4">
        <v>9.92</v>
      </c>
      <c r="AI4">
        <v>1</v>
      </c>
      <c r="AJ4">
        <v>1</v>
      </c>
      <c r="AK4">
        <v>1</v>
      </c>
      <c r="AL4">
        <v>5.99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2.4</v>
      </c>
      <c r="AU4" t="s">
        <v>28</v>
      </c>
      <c r="AV4">
        <v>1</v>
      </c>
      <c r="AW4">
        <v>2</v>
      </c>
      <c r="AX4">
        <v>39491865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9.9792000000000005</v>
      </c>
      <c r="CY4">
        <f>AD4</f>
        <v>59.42</v>
      </c>
      <c r="CZ4">
        <f>AH4</f>
        <v>9.92</v>
      </c>
      <c r="DA4">
        <f>AL4</f>
        <v>5.99</v>
      </c>
      <c r="DB4">
        <v>0</v>
      </c>
    </row>
    <row r="5" spans="1:106" x14ac:dyDescent="0.2">
      <c r="A5">
        <f>ROW(Source!A25)</f>
        <v>25</v>
      </c>
      <c r="B5">
        <v>39076825</v>
      </c>
      <c r="C5">
        <v>39076846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435</v>
      </c>
      <c r="J5" t="s">
        <v>3</v>
      </c>
      <c r="K5" t="s">
        <v>436</v>
      </c>
      <c r="L5">
        <v>1191</v>
      </c>
      <c r="N5">
        <v>1013</v>
      </c>
      <c r="O5" t="s">
        <v>434</v>
      </c>
      <c r="P5" t="s">
        <v>434</v>
      </c>
      <c r="Q5">
        <v>1</v>
      </c>
      <c r="W5">
        <v>0</v>
      </c>
      <c r="X5">
        <v>-1417349443</v>
      </c>
      <c r="Y5">
        <v>0.17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5.99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0.17</v>
      </c>
      <c r="AU5" t="s">
        <v>3</v>
      </c>
      <c r="AV5">
        <v>2</v>
      </c>
      <c r="AW5">
        <v>2</v>
      </c>
      <c r="AX5">
        <v>39491866</v>
      </c>
      <c r="AY5">
        <v>1</v>
      </c>
      <c r="AZ5">
        <v>2048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1.0098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39076825</v>
      </c>
      <c r="C6">
        <v>39076846</v>
      </c>
      <c r="D6">
        <v>36883554</v>
      </c>
      <c r="E6">
        <v>1</v>
      </c>
      <c r="F6">
        <v>1</v>
      </c>
      <c r="G6">
        <v>1</v>
      </c>
      <c r="H6">
        <v>2</v>
      </c>
      <c r="I6" t="s">
        <v>443</v>
      </c>
      <c r="J6" t="s">
        <v>444</v>
      </c>
      <c r="K6" t="s">
        <v>445</v>
      </c>
      <c r="L6">
        <v>1368</v>
      </c>
      <c r="N6">
        <v>1011</v>
      </c>
      <c r="O6" t="s">
        <v>440</v>
      </c>
      <c r="P6" t="s">
        <v>440</v>
      </c>
      <c r="Q6">
        <v>1</v>
      </c>
      <c r="W6">
        <v>0</v>
      </c>
      <c r="X6">
        <v>1372534845</v>
      </c>
      <c r="Y6">
        <v>0.11899999999999999</v>
      </c>
      <c r="AA6">
        <v>0</v>
      </c>
      <c r="AB6">
        <v>393.6</v>
      </c>
      <c r="AC6">
        <v>11.6</v>
      </c>
      <c r="AD6">
        <v>0</v>
      </c>
      <c r="AE6">
        <v>0</v>
      </c>
      <c r="AF6">
        <v>65.709999999999994</v>
      </c>
      <c r="AG6">
        <v>11.6</v>
      </c>
      <c r="AH6">
        <v>0</v>
      </c>
      <c r="AI6">
        <v>1</v>
      </c>
      <c r="AJ6">
        <v>5.99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0.17</v>
      </c>
      <c r="AU6" t="s">
        <v>28</v>
      </c>
      <c r="AV6">
        <v>0</v>
      </c>
      <c r="AW6">
        <v>2</v>
      </c>
      <c r="AX6">
        <v>39491867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0.70686000000000004</v>
      </c>
      <c r="CY6">
        <f>AB6</f>
        <v>393.6</v>
      </c>
      <c r="CZ6">
        <f>AF6</f>
        <v>65.709999999999994</v>
      </c>
      <c r="DA6">
        <f>AJ6</f>
        <v>5.99</v>
      </c>
      <c r="DB6">
        <v>0</v>
      </c>
    </row>
    <row r="7" spans="1:106" x14ac:dyDescent="0.2">
      <c r="A7">
        <f>ROW(Source!A25)</f>
        <v>25</v>
      </c>
      <c r="B7">
        <v>39076825</v>
      </c>
      <c r="C7">
        <v>39076846</v>
      </c>
      <c r="D7">
        <v>36883858</v>
      </c>
      <c r="E7">
        <v>1</v>
      </c>
      <c r="F7">
        <v>1</v>
      </c>
      <c r="G7">
        <v>1</v>
      </c>
      <c r="H7">
        <v>2</v>
      </c>
      <c r="I7" t="s">
        <v>446</v>
      </c>
      <c r="J7" t="s">
        <v>447</v>
      </c>
      <c r="K7" t="s">
        <v>448</v>
      </c>
      <c r="L7">
        <v>1368</v>
      </c>
      <c r="N7">
        <v>1011</v>
      </c>
      <c r="O7" t="s">
        <v>440</v>
      </c>
      <c r="P7" t="s">
        <v>440</v>
      </c>
      <c r="Q7">
        <v>1</v>
      </c>
      <c r="W7">
        <v>0</v>
      </c>
      <c r="X7">
        <v>-353815937</v>
      </c>
      <c r="Y7">
        <v>0.27999999999999997</v>
      </c>
      <c r="AA7">
        <v>0</v>
      </c>
      <c r="AB7">
        <v>48.52</v>
      </c>
      <c r="AC7">
        <v>0</v>
      </c>
      <c r="AD7">
        <v>0</v>
      </c>
      <c r="AE7">
        <v>0</v>
      </c>
      <c r="AF7">
        <v>8.1</v>
      </c>
      <c r="AG7">
        <v>0</v>
      </c>
      <c r="AH7">
        <v>0</v>
      </c>
      <c r="AI7">
        <v>1</v>
      </c>
      <c r="AJ7">
        <v>5.99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0.4</v>
      </c>
      <c r="AU7" t="s">
        <v>28</v>
      </c>
      <c r="AV7">
        <v>0</v>
      </c>
      <c r="AW7">
        <v>2</v>
      </c>
      <c r="AX7">
        <v>39491868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1.6632</v>
      </c>
      <c r="CY7">
        <f>AB7</f>
        <v>48.52</v>
      </c>
      <c r="CZ7">
        <f>AF7</f>
        <v>8.1</v>
      </c>
      <c r="DA7">
        <f>AJ7</f>
        <v>5.99</v>
      </c>
      <c r="DB7">
        <v>0</v>
      </c>
    </row>
    <row r="8" spans="1:106" x14ac:dyDescent="0.2">
      <c r="A8">
        <f>ROW(Source!A25)</f>
        <v>25</v>
      </c>
      <c r="B8">
        <v>39076825</v>
      </c>
      <c r="C8">
        <v>39076846</v>
      </c>
      <c r="D8">
        <v>36803256</v>
      </c>
      <c r="E8">
        <v>1</v>
      </c>
      <c r="F8">
        <v>1</v>
      </c>
      <c r="G8">
        <v>1</v>
      </c>
      <c r="H8">
        <v>3</v>
      </c>
      <c r="I8" t="s">
        <v>449</v>
      </c>
      <c r="J8" t="s">
        <v>450</v>
      </c>
      <c r="K8" t="s">
        <v>451</v>
      </c>
      <c r="L8">
        <v>1348</v>
      </c>
      <c r="N8">
        <v>1009</v>
      </c>
      <c r="O8" t="s">
        <v>92</v>
      </c>
      <c r="P8" t="s">
        <v>92</v>
      </c>
      <c r="Q8">
        <v>1000</v>
      </c>
      <c r="W8">
        <v>0</v>
      </c>
      <c r="X8">
        <v>-714836380</v>
      </c>
      <c r="Y8">
        <v>0</v>
      </c>
      <c r="AA8">
        <v>61786.91</v>
      </c>
      <c r="AB8">
        <v>0</v>
      </c>
      <c r="AC8">
        <v>0</v>
      </c>
      <c r="AD8">
        <v>0</v>
      </c>
      <c r="AE8">
        <v>10315.01</v>
      </c>
      <c r="AF8">
        <v>0</v>
      </c>
      <c r="AG8">
        <v>0</v>
      </c>
      <c r="AH8">
        <v>0</v>
      </c>
      <c r="AI8">
        <v>5.99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1E-4</v>
      </c>
      <c r="AU8" t="s">
        <v>27</v>
      </c>
      <c r="AV8">
        <v>0</v>
      </c>
      <c r="AW8">
        <v>2</v>
      </c>
      <c r="AX8">
        <v>39491870</v>
      </c>
      <c r="AY8">
        <v>1</v>
      </c>
      <c r="AZ8">
        <v>0</v>
      </c>
      <c r="BA8">
        <v>9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0</v>
      </c>
      <c r="CY8">
        <f>AA8</f>
        <v>61786.91</v>
      </c>
      <c r="CZ8">
        <f>AE8</f>
        <v>10315.01</v>
      </c>
      <c r="DA8">
        <f>AI8</f>
        <v>5.99</v>
      </c>
      <c r="DB8">
        <v>0</v>
      </c>
    </row>
    <row r="9" spans="1:106" x14ac:dyDescent="0.2">
      <c r="A9">
        <f>ROW(Source!A25)</f>
        <v>25</v>
      </c>
      <c r="B9">
        <v>39076825</v>
      </c>
      <c r="C9">
        <v>39076846</v>
      </c>
      <c r="D9">
        <v>36826512</v>
      </c>
      <c r="E9">
        <v>1</v>
      </c>
      <c r="F9">
        <v>1</v>
      </c>
      <c r="G9">
        <v>1</v>
      </c>
      <c r="H9">
        <v>3</v>
      </c>
      <c r="I9" t="s">
        <v>452</v>
      </c>
      <c r="J9" t="s">
        <v>453</v>
      </c>
      <c r="K9" t="s">
        <v>454</v>
      </c>
      <c r="L9">
        <v>1348</v>
      </c>
      <c r="N9">
        <v>1009</v>
      </c>
      <c r="O9" t="s">
        <v>92</v>
      </c>
      <c r="P9" t="s">
        <v>92</v>
      </c>
      <c r="Q9">
        <v>1000</v>
      </c>
      <c r="W9">
        <v>0</v>
      </c>
      <c r="X9">
        <v>-751617735</v>
      </c>
      <c r="Y9">
        <v>0</v>
      </c>
      <c r="AA9">
        <v>34765.96</v>
      </c>
      <c r="AB9">
        <v>0</v>
      </c>
      <c r="AC9">
        <v>0</v>
      </c>
      <c r="AD9">
        <v>0</v>
      </c>
      <c r="AE9">
        <v>5804</v>
      </c>
      <c r="AF9">
        <v>0</v>
      </c>
      <c r="AG9">
        <v>0</v>
      </c>
      <c r="AH9">
        <v>0</v>
      </c>
      <c r="AI9">
        <v>5.99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3.0000000000000001E-3</v>
      </c>
      <c r="AU9" t="s">
        <v>27</v>
      </c>
      <c r="AV9">
        <v>0</v>
      </c>
      <c r="AW9">
        <v>2</v>
      </c>
      <c r="AX9">
        <v>39491872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Y9*Source!I25</f>
        <v>0</v>
      </c>
      <c r="CY9">
        <f>AA9</f>
        <v>34765.96</v>
      </c>
      <c r="CZ9">
        <f>AE9</f>
        <v>5804</v>
      </c>
      <c r="DA9">
        <f>AI9</f>
        <v>5.99</v>
      </c>
      <c r="DB9">
        <v>0</v>
      </c>
    </row>
    <row r="10" spans="1:106" x14ac:dyDescent="0.2">
      <c r="A10">
        <f>ROW(Source!A25)</f>
        <v>25</v>
      </c>
      <c r="B10">
        <v>39076825</v>
      </c>
      <c r="C10">
        <v>39076846</v>
      </c>
      <c r="D10">
        <v>36838813</v>
      </c>
      <c r="E10">
        <v>1</v>
      </c>
      <c r="F10">
        <v>1</v>
      </c>
      <c r="G10">
        <v>1</v>
      </c>
      <c r="H10">
        <v>3</v>
      </c>
      <c r="I10" t="s">
        <v>455</v>
      </c>
      <c r="J10" t="s">
        <v>456</v>
      </c>
      <c r="K10" t="s">
        <v>457</v>
      </c>
      <c r="L10">
        <v>1354</v>
      </c>
      <c r="N10">
        <v>1010</v>
      </c>
      <c r="O10" t="s">
        <v>134</v>
      </c>
      <c r="P10" t="s">
        <v>134</v>
      </c>
      <c r="Q10">
        <v>1</v>
      </c>
      <c r="W10">
        <v>0</v>
      </c>
      <c r="X10">
        <v>-1075270488</v>
      </c>
      <c r="Y10">
        <v>0</v>
      </c>
      <c r="AA10">
        <v>436.07</v>
      </c>
      <c r="AB10">
        <v>0</v>
      </c>
      <c r="AC10">
        <v>0</v>
      </c>
      <c r="AD10">
        <v>0</v>
      </c>
      <c r="AE10">
        <v>72.8</v>
      </c>
      <c r="AF10">
        <v>0</v>
      </c>
      <c r="AG10">
        <v>0</v>
      </c>
      <c r="AH10">
        <v>0</v>
      </c>
      <c r="AI10">
        <v>5.99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0.1</v>
      </c>
      <c r="AU10" t="s">
        <v>27</v>
      </c>
      <c r="AV10">
        <v>0</v>
      </c>
      <c r="AW10">
        <v>2</v>
      </c>
      <c r="AX10">
        <v>39491873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0</v>
      </c>
      <c r="CY10">
        <f>AA10</f>
        <v>436.07</v>
      </c>
      <c r="CZ10">
        <f>AE10</f>
        <v>72.8</v>
      </c>
      <c r="DA10">
        <f>AI10</f>
        <v>5.99</v>
      </c>
      <c r="DB10">
        <v>0</v>
      </c>
    </row>
    <row r="11" spans="1:106" x14ac:dyDescent="0.2">
      <c r="A11">
        <f>ROW(Source!A26)</f>
        <v>26</v>
      </c>
      <c r="B11">
        <v>39076825</v>
      </c>
      <c r="C11">
        <v>39076858</v>
      </c>
      <c r="D11">
        <v>37064978</v>
      </c>
      <c r="E11">
        <v>1</v>
      </c>
      <c r="F11">
        <v>1</v>
      </c>
      <c r="G11">
        <v>1</v>
      </c>
      <c r="H11">
        <v>1</v>
      </c>
      <c r="I11" t="s">
        <v>458</v>
      </c>
      <c r="J11" t="s">
        <v>3</v>
      </c>
      <c r="K11" t="s">
        <v>459</v>
      </c>
      <c r="L11">
        <v>1191</v>
      </c>
      <c r="N11">
        <v>1013</v>
      </c>
      <c r="O11" t="s">
        <v>434</v>
      </c>
      <c r="P11" t="s">
        <v>434</v>
      </c>
      <c r="Q11">
        <v>1</v>
      </c>
      <c r="W11">
        <v>0</v>
      </c>
      <c r="X11">
        <v>-719309759</v>
      </c>
      <c r="Y11">
        <v>8.24</v>
      </c>
      <c r="AA11">
        <v>0</v>
      </c>
      <c r="AB11">
        <v>0</v>
      </c>
      <c r="AC11">
        <v>0</v>
      </c>
      <c r="AD11">
        <v>53.07</v>
      </c>
      <c r="AE11">
        <v>0</v>
      </c>
      <c r="AF11">
        <v>0</v>
      </c>
      <c r="AG11">
        <v>0</v>
      </c>
      <c r="AH11">
        <v>8.86</v>
      </c>
      <c r="AI11">
        <v>1</v>
      </c>
      <c r="AJ11">
        <v>1</v>
      </c>
      <c r="AK11">
        <v>1</v>
      </c>
      <c r="AL11">
        <v>5.99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8.24</v>
      </c>
      <c r="AU11" t="s">
        <v>3</v>
      </c>
      <c r="AV11">
        <v>1</v>
      </c>
      <c r="AW11">
        <v>2</v>
      </c>
      <c r="AX11">
        <v>39076859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32.218400000000003</v>
      </c>
      <c r="CY11">
        <f>AD11</f>
        <v>53.07</v>
      </c>
      <c r="CZ11">
        <f>AH11</f>
        <v>8.86</v>
      </c>
      <c r="DA11">
        <f>AL11</f>
        <v>5.99</v>
      </c>
      <c r="DB11">
        <v>0</v>
      </c>
    </row>
    <row r="12" spans="1:106" x14ac:dyDescent="0.2">
      <c r="A12">
        <f>ROW(Source!A26)</f>
        <v>26</v>
      </c>
      <c r="B12">
        <v>39076825</v>
      </c>
      <c r="C12">
        <v>39076858</v>
      </c>
      <c r="D12">
        <v>36883883</v>
      </c>
      <c r="E12">
        <v>1</v>
      </c>
      <c r="F12">
        <v>1</v>
      </c>
      <c r="G12">
        <v>1</v>
      </c>
      <c r="H12">
        <v>2</v>
      </c>
      <c r="I12" t="s">
        <v>460</v>
      </c>
      <c r="J12" t="s">
        <v>461</v>
      </c>
      <c r="K12" t="s">
        <v>462</v>
      </c>
      <c r="L12">
        <v>1368</v>
      </c>
      <c r="N12">
        <v>1011</v>
      </c>
      <c r="O12" t="s">
        <v>440</v>
      </c>
      <c r="P12" t="s">
        <v>440</v>
      </c>
      <c r="Q12">
        <v>1</v>
      </c>
      <c r="W12">
        <v>0</v>
      </c>
      <c r="X12">
        <v>-2111251057</v>
      </c>
      <c r="Y12">
        <v>1.1499999999999999</v>
      </c>
      <c r="AA12">
        <v>0</v>
      </c>
      <c r="AB12">
        <v>194.68</v>
      </c>
      <c r="AC12">
        <v>0</v>
      </c>
      <c r="AD12">
        <v>0</v>
      </c>
      <c r="AE12">
        <v>0</v>
      </c>
      <c r="AF12">
        <v>32.5</v>
      </c>
      <c r="AG12">
        <v>0</v>
      </c>
      <c r="AH12">
        <v>0</v>
      </c>
      <c r="AI12">
        <v>1</v>
      </c>
      <c r="AJ12">
        <v>5.99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1.1499999999999999</v>
      </c>
      <c r="AU12" t="s">
        <v>3</v>
      </c>
      <c r="AV12">
        <v>0</v>
      </c>
      <c r="AW12">
        <v>2</v>
      </c>
      <c r="AX12">
        <v>39076860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4.4965000000000002</v>
      </c>
      <c r="CY12">
        <f>AB12</f>
        <v>194.68</v>
      </c>
      <c r="CZ12">
        <f>AF12</f>
        <v>32.5</v>
      </c>
      <c r="DA12">
        <f>AJ12</f>
        <v>5.99</v>
      </c>
      <c r="DB12">
        <v>0</v>
      </c>
    </row>
    <row r="13" spans="1:106" x14ac:dyDescent="0.2">
      <c r="A13">
        <f>ROW(Source!A26)</f>
        <v>26</v>
      </c>
      <c r="B13">
        <v>39076825</v>
      </c>
      <c r="C13">
        <v>39076858</v>
      </c>
      <c r="D13">
        <v>36884481</v>
      </c>
      <c r="E13">
        <v>1</v>
      </c>
      <c r="F13">
        <v>1</v>
      </c>
      <c r="G13">
        <v>1</v>
      </c>
      <c r="H13">
        <v>2</v>
      </c>
      <c r="I13" t="s">
        <v>463</v>
      </c>
      <c r="J13" t="s">
        <v>464</v>
      </c>
      <c r="K13" t="s">
        <v>465</v>
      </c>
      <c r="L13">
        <v>1368</v>
      </c>
      <c r="N13">
        <v>1011</v>
      </c>
      <c r="O13" t="s">
        <v>440</v>
      </c>
      <c r="P13" t="s">
        <v>440</v>
      </c>
      <c r="Q13">
        <v>1</v>
      </c>
      <c r="W13">
        <v>0</v>
      </c>
      <c r="X13">
        <v>1518765163</v>
      </c>
      <c r="Y13">
        <v>2.2999999999999998</v>
      </c>
      <c r="AA13">
        <v>0</v>
      </c>
      <c r="AB13">
        <v>9.16</v>
      </c>
      <c r="AC13">
        <v>0</v>
      </c>
      <c r="AD13">
        <v>0</v>
      </c>
      <c r="AE13">
        <v>0</v>
      </c>
      <c r="AF13">
        <v>1.53</v>
      </c>
      <c r="AG13">
        <v>0</v>
      </c>
      <c r="AH13">
        <v>0</v>
      </c>
      <c r="AI13">
        <v>1</v>
      </c>
      <c r="AJ13">
        <v>5.99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2.2999999999999998</v>
      </c>
      <c r="AU13" t="s">
        <v>3</v>
      </c>
      <c r="AV13">
        <v>0</v>
      </c>
      <c r="AW13">
        <v>2</v>
      </c>
      <c r="AX13">
        <v>39076861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8.9930000000000003</v>
      </c>
      <c r="CY13">
        <f>AB13</f>
        <v>9.16</v>
      </c>
      <c r="CZ13">
        <f>AF13</f>
        <v>1.53</v>
      </c>
      <c r="DA13">
        <f>AJ13</f>
        <v>5.99</v>
      </c>
      <c r="DB13">
        <v>0</v>
      </c>
    </row>
    <row r="14" spans="1:106" x14ac:dyDescent="0.2">
      <c r="A14">
        <f>ROW(Source!A27)</f>
        <v>27</v>
      </c>
      <c r="B14">
        <v>39076825</v>
      </c>
      <c r="C14">
        <v>39076862</v>
      </c>
      <c r="D14">
        <v>37064928</v>
      </c>
      <c r="E14">
        <v>1</v>
      </c>
      <c r="F14">
        <v>1</v>
      </c>
      <c r="G14">
        <v>1</v>
      </c>
      <c r="H14">
        <v>1</v>
      </c>
      <c r="I14" t="s">
        <v>466</v>
      </c>
      <c r="J14" t="s">
        <v>3</v>
      </c>
      <c r="K14" t="s">
        <v>467</v>
      </c>
      <c r="L14">
        <v>1191</v>
      </c>
      <c r="N14">
        <v>1013</v>
      </c>
      <c r="O14" t="s">
        <v>434</v>
      </c>
      <c r="P14" t="s">
        <v>434</v>
      </c>
      <c r="Q14">
        <v>1</v>
      </c>
      <c r="W14">
        <v>0</v>
      </c>
      <c r="X14">
        <v>145020957</v>
      </c>
      <c r="Y14">
        <v>83.2</v>
      </c>
      <c r="AA14">
        <v>0</v>
      </c>
      <c r="AB14">
        <v>0</v>
      </c>
      <c r="AC14">
        <v>0</v>
      </c>
      <c r="AD14">
        <v>54.33</v>
      </c>
      <c r="AE14">
        <v>0</v>
      </c>
      <c r="AF14">
        <v>0</v>
      </c>
      <c r="AG14">
        <v>0</v>
      </c>
      <c r="AH14">
        <v>9.07</v>
      </c>
      <c r="AI14">
        <v>1</v>
      </c>
      <c r="AJ14">
        <v>1</v>
      </c>
      <c r="AK14">
        <v>1</v>
      </c>
      <c r="AL14">
        <v>5.99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104</v>
      </c>
      <c r="AU14" t="s">
        <v>42</v>
      </c>
      <c r="AV14">
        <v>1</v>
      </c>
      <c r="AW14">
        <v>2</v>
      </c>
      <c r="AX14">
        <v>39491835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Y14*Source!I27</f>
        <v>7.29664</v>
      </c>
      <c r="CY14">
        <f>AD14</f>
        <v>54.33</v>
      </c>
      <c r="CZ14">
        <f>AH14</f>
        <v>9.07</v>
      </c>
      <c r="DA14">
        <f>AL14</f>
        <v>5.99</v>
      </c>
      <c r="DB14">
        <v>0</v>
      </c>
    </row>
    <row r="15" spans="1:106" x14ac:dyDescent="0.2">
      <c r="A15">
        <f>ROW(Source!A27)</f>
        <v>27</v>
      </c>
      <c r="B15">
        <v>39076825</v>
      </c>
      <c r="C15">
        <v>39076862</v>
      </c>
      <c r="D15">
        <v>36884500</v>
      </c>
      <c r="E15">
        <v>1</v>
      </c>
      <c r="F15">
        <v>1</v>
      </c>
      <c r="G15">
        <v>1</v>
      </c>
      <c r="H15">
        <v>2</v>
      </c>
      <c r="I15" t="s">
        <v>468</v>
      </c>
      <c r="J15" t="s">
        <v>469</v>
      </c>
      <c r="K15" t="s">
        <v>470</v>
      </c>
      <c r="L15">
        <v>1368</v>
      </c>
      <c r="N15">
        <v>1011</v>
      </c>
      <c r="O15" t="s">
        <v>440</v>
      </c>
      <c r="P15" t="s">
        <v>440</v>
      </c>
      <c r="Q15">
        <v>1</v>
      </c>
      <c r="W15">
        <v>0</v>
      </c>
      <c r="X15">
        <v>612354663</v>
      </c>
      <c r="Y15">
        <v>0.44800000000000006</v>
      </c>
      <c r="AA15">
        <v>0</v>
      </c>
      <c r="AB15">
        <v>201.2</v>
      </c>
      <c r="AC15">
        <v>0</v>
      </c>
      <c r="AD15">
        <v>0</v>
      </c>
      <c r="AE15">
        <v>0</v>
      </c>
      <c r="AF15">
        <v>33.590000000000003</v>
      </c>
      <c r="AG15">
        <v>0</v>
      </c>
      <c r="AH15">
        <v>0</v>
      </c>
      <c r="AI15">
        <v>1</v>
      </c>
      <c r="AJ15">
        <v>5.99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0.56000000000000005</v>
      </c>
      <c r="AU15" t="s">
        <v>42</v>
      </c>
      <c r="AV15">
        <v>0</v>
      </c>
      <c r="AW15">
        <v>2</v>
      </c>
      <c r="AX15">
        <v>39491836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3.9289600000000008E-2</v>
      </c>
      <c r="CY15">
        <f>AB15</f>
        <v>201.2</v>
      </c>
      <c r="CZ15">
        <f>AF15</f>
        <v>33.590000000000003</v>
      </c>
      <c r="DA15">
        <f>AJ15</f>
        <v>5.99</v>
      </c>
      <c r="DB15">
        <v>0</v>
      </c>
    </row>
    <row r="16" spans="1:106" x14ac:dyDescent="0.2">
      <c r="A16">
        <f>ROW(Source!A27)</f>
        <v>27</v>
      </c>
      <c r="B16">
        <v>39076825</v>
      </c>
      <c r="C16">
        <v>39076862</v>
      </c>
      <c r="D16">
        <v>36801311</v>
      </c>
      <c r="E16">
        <v>1</v>
      </c>
      <c r="F16">
        <v>1</v>
      </c>
      <c r="G16">
        <v>1</v>
      </c>
      <c r="H16">
        <v>3</v>
      </c>
      <c r="I16" t="s">
        <v>471</v>
      </c>
      <c r="J16" t="s">
        <v>472</v>
      </c>
      <c r="K16" t="s">
        <v>473</v>
      </c>
      <c r="L16">
        <v>1327</v>
      </c>
      <c r="N16">
        <v>1005</v>
      </c>
      <c r="O16" t="s">
        <v>24</v>
      </c>
      <c r="P16" t="s">
        <v>24</v>
      </c>
      <c r="Q16">
        <v>1</v>
      </c>
      <c r="W16">
        <v>0</v>
      </c>
      <c r="X16">
        <v>-27480056</v>
      </c>
      <c r="Y16">
        <v>0</v>
      </c>
      <c r="AA16">
        <v>163.47</v>
      </c>
      <c r="AB16">
        <v>0</v>
      </c>
      <c r="AC16">
        <v>0</v>
      </c>
      <c r="AD16">
        <v>0</v>
      </c>
      <c r="AE16">
        <v>27.29</v>
      </c>
      <c r="AF16">
        <v>0</v>
      </c>
      <c r="AG16">
        <v>0</v>
      </c>
      <c r="AH16">
        <v>0</v>
      </c>
      <c r="AI16">
        <v>5.99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210</v>
      </c>
      <c r="AU16" t="s">
        <v>27</v>
      </c>
      <c r="AV16">
        <v>0</v>
      </c>
      <c r="AW16">
        <v>2</v>
      </c>
      <c r="AX16">
        <v>39491837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0</v>
      </c>
      <c r="CY16">
        <f t="shared" ref="CY16:CY23" si="0">AA16</f>
        <v>163.47</v>
      </c>
      <c r="CZ16">
        <f t="shared" ref="CZ16:CZ23" si="1">AE16</f>
        <v>27.29</v>
      </c>
      <c r="DA16">
        <f t="shared" ref="DA16:DA23" si="2">AI16</f>
        <v>5.99</v>
      </c>
      <c r="DB16">
        <v>0</v>
      </c>
    </row>
    <row r="17" spans="1:106" x14ac:dyDescent="0.2">
      <c r="A17">
        <f>ROW(Source!A27)</f>
        <v>27</v>
      </c>
      <c r="B17">
        <v>39076825</v>
      </c>
      <c r="C17">
        <v>39076862</v>
      </c>
      <c r="D17">
        <v>36801792</v>
      </c>
      <c r="E17">
        <v>1</v>
      </c>
      <c r="F17">
        <v>1</v>
      </c>
      <c r="G17">
        <v>1</v>
      </c>
      <c r="H17">
        <v>3</v>
      </c>
      <c r="I17" t="s">
        <v>474</v>
      </c>
      <c r="J17" t="s">
        <v>475</v>
      </c>
      <c r="K17" t="s">
        <v>476</v>
      </c>
      <c r="L17">
        <v>1339</v>
      </c>
      <c r="N17">
        <v>1007</v>
      </c>
      <c r="O17" t="s">
        <v>35</v>
      </c>
      <c r="P17" t="s">
        <v>35</v>
      </c>
      <c r="Q17">
        <v>1</v>
      </c>
      <c r="W17">
        <v>0</v>
      </c>
      <c r="X17">
        <v>-1660354250</v>
      </c>
      <c r="Y17">
        <v>0</v>
      </c>
      <c r="AA17">
        <v>14.62</v>
      </c>
      <c r="AB17">
        <v>0</v>
      </c>
      <c r="AC17">
        <v>0</v>
      </c>
      <c r="AD17">
        <v>0</v>
      </c>
      <c r="AE17">
        <v>2.44</v>
      </c>
      <c r="AF17">
        <v>0</v>
      </c>
      <c r="AG17">
        <v>0</v>
      </c>
      <c r="AH17">
        <v>0</v>
      </c>
      <c r="AI17">
        <v>5.99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7.3999999999999996E-2</v>
      </c>
      <c r="AU17" t="s">
        <v>27</v>
      </c>
      <c r="AV17">
        <v>0</v>
      </c>
      <c r="AW17">
        <v>2</v>
      </c>
      <c r="AX17">
        <v>39491838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0</v>
      </c>
      <c r="CY17">
        <f t="shared" si="0"/>
        <v>14.62</v>
      </c>
      <c r="CZ17">
        <f t="shared" si="1"/>
        <v>2.44</v>
      </c>
      <c r="DA17">
        <f t="shared" si="2"/>
        <v>5.99</v>
      </c>
      <c r="DB17">
        <v>0</v>
      </c>
    </row>
    <row r="18" spans="1:106" x14ac:dyDescent="0.2">
      <c r="A18">
        <f>ROW(Source!A27)</f>
        <v>27</v>
      </c>
      <c r="B18">
        <v>39076825</v>
      </c>
      <c r="C18">
        <v>39076862</v>
      </c>
      <c r="D18">
        <v>36802078</v>
      </c>
      <c r="E18">
        <v>1</v>
      </c>
      <c r="F18">
        <v>1</v>
      </c>
      <c r="G18">
        <v>1</v>
      </c>
      <c r="H18">
        <v>3</v>
      </c>
      <c r="I18" t="s">
        <v>477</v>
      </c>
      <c r="J18" t="s">
        <v>478</v>
      </c>
      <c r="K18" t="s">
        <v>479</v>
      </c>
      <c r="L18">
        <v>1301</v>
      </c>
      <c r="N18">
        <v>1003</v>
      </c>
      <c r="O18" t="s">
        <v>126</v>
      </c>
      <c r="P18" t="s">
        <v>126</v>
      </c>
      <c r="Q18">
        <v>1</v>
      </c>
      <c r="W18">
        <v>0</v>
      </c>
      <c r="X18">
        <v>1016996156</v>
      </c>
      <c r="Y18">
        <v>0</v>
      </c>
      <c r="AA18">
        <v>1.02</v>
      </c>
      <c r="AB18">
        <v>0</v>
      </c>
      <c r="AC18">
        <v>0</v>
      </c>
      <c r="AD18">
        <v>0</v>
      </c>
      <c r="AE18">
        <v>0.17</v>
      </c>
      <c r="AF18">
        <v>0</v>
      </c>
      <c r="AG18">
        <v>0</v>
      </c>
      <c r="AH18">
        <v>0</v>
      </c>
      <c r="AI18">
        <v>5.99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227</v>
      </c>
      <c r="AU18" t="s">
        <v>27</v>
      </c>
      <c r="AV18">
        <v>0</v>
      </c>
      <c r="AW18">
        <v>2</v>
      </c>
      <c r="AX18">
        <v>39491839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0</v>
      </c>
      <c r="CY18">
        <f t="shared" si="0"/>
        <v>1.02</v>
      </c>
      <c r="CZ18">
        <f t="shared" si="1"/>
        <v>0.17</v>
      </c>
      <c r="DA18">
        <f t="shared" si="2"/>
        <v>5.99</v>
      </c>
      <c r="DB18">
        <v>0</v>
      </c>
    </row>
    <row r="19" spans="1:106" x14ac:dyDescent="0.2">
      <c r="A19">
        <f>ROW(Source!A27)</f>
        <v>27</v>
      </c>
      <c r="B19">
        <v>39076825</v>
      </c>
      <c r="C19">
        <v>39076862</v>
      </c>
      <c r="D19">
        <v>36802083</v>
      </c>
      <c r="E19">
        <v>1</v>
      </c>
      <c r="F19">
        <v>1</v>
      </c>
      <c r="G19">
        <v>1</v>
      </c>
      <c r="H19">
        <v>3</v>
      </c>
      <c r="I19" t="s">
        <v>480</v>
      </c>
      <c r="J19" t="s">
        <v>481</v>
      </c>
      <c r="K19" t="s">
        <v>482</v>
      </c>
      <c r="L19">
        <v>1308</v>
      </c>
      <c r="N19">
        <v>1003</v>
      </c>
      <c r="O19" t="s">
        <v>60</v>
      </c>
      <c r="P19" t="s">
        <v>60</v>
      </c>
      <c r="Q19">
        <v>100</v>
      </c>
      <c r="W19">
        <v>0</v>
      </c>
      <c r="X19">
        <v>254035190</v>
      </c>
      <c r="Y19">
        <v>0</v>
      </c>
      <c r="AA19">
        <v>1036.27</v>
      </c>
      <c r="AB19">
        <v>0</v>
      </c>
      <c r="AC19">
        <v>0</v>
      </c>
      <c r="AD19">
        <v>0</v>
      </c>
      <c r="AE19">
        <v>173</v>
      </c>
      <c r="AF19">
        <v>0</v>
      </c>
      <c r="AG19">
        <v>0</v>
      </c>
      <c r="AH19">
        <v>0</v>
      </c>
      <c r="AI19">
        <v>5.99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1.77</v>
      </c>
      <c r="AU19" t="s">
        <v>27</v>
      </c>
      <c r="AV19">
        <v>0</v>
      </c>
      <c r="AW19">
        <v>2</v>
      </c>
      <c r="AX19">
        <v>39491840</v>
      </c>
      <c r="AY19">
        <v>1</v>
      </c>
      <c r="AZ19">
        <v>0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0</v>
      </c>
      <c r="CY19">
        <f t="shared" si="0"/>
        <v>1036.27</v>
      </c>
      <c r="CZ19">
        <f t="shared" si="1"/>
        <v>173</v>
      </c>
      <c r="DA19">
        <f t="shared" si="2"/>
        <v>5.99</v>
      </c>
      <c r="DB19">
        <v>0</v>
      </c>
    </row>
    <row r="20" spans="1:106" x14ac:dyDescent="0.2">
      <c r="A20">
        <f>ROW(Source!A27)</f>
        <v>27</v>
      </c>
      <c r="B20">
        <v>39076825</v>
      </c>
      <c r="C20">
        <v>39076862</v>
      </c>
      <c r="D20">
        <v>36804661</v>
      </c>
      <c r="E20">
        <v>1</v>
      </c>
      <c r="F20">
        <v>1</v>
      </c>
      <c r="G20">
        <v>1</v>
      </c>
      <c r="H20">
        <v>3</v>
      </c>
      <c r="I20" t="s">
        <v>483</v>
      </c>
      <c r="J20" t="s">
        <v>484</v>
      </c>
      <c r="K20" t="s">
        <v>485</v>
      </c>
      <c r="L20">
        <v>1355</v>
      </c>
      <c r="N20">
        <v>1010</v>
      </c>
      <c r="O20" t="s">
        <v>105</v>
      </c>
      <c r="P20" t="s">
        <v>105</v>
      </c>
      <c r="Q20">
        <v>100</v>
      </c>
      <c r="W20">
        <v>0</v>
      </c>
      <c r="X20">
        <v>1135215184</v>
      </c>
      <c r="Y20">
        <v>0</v>
      </c>
      <c r="AA20">
        <v>47.92</v>
      </c>
      <c r="AB20">
        <v>0</v>
      </c>
      <c r="AC20">
        <v>0</v>
      </c>
      <c r="AD20">
        <v>0</v>
      </c>
      <c r="AE20">
        <v>8</v>
      </c>
      <c r="AF20">
        <v>0</v>
      </c>
      <c r="AG20">
        <v>0</v>
      </c>
      <c r="AH20">
        <v>0</v>
      </c>
      <c r="AI20">
        <v>5.99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1.69</v>
      </c>
      <c r="AU20" t="s">
        <v>27</v>
      </c>
      <c r="AV20">
        <v>0</v>
      </c>
      <c r="AW20">
        <v>2</v>
      </c>
      <c r="AX20">
        <v>39491842</v>
      </c>
      <c r="AY20">
        <v>1</v>
      </c>
      <c r="AZ20">
        <v>0</v>
      </c>
      <c r="BA20">
        <v>23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0</v>
      </c>
      <c r="CY20">
        <f t="shared" si="0"/>
        <v>47.92</v>
      </c>
      <c r="CZ20">
        <f t="shared" si="1"/>
        <v>8</v>
      </c>
      <c r="DA20">
        <f t="shared" si="2"/>
        <v>5.99</v>
      </c>
      <c r="DB20">
        <v>0</v>
      </c>
    </row>
    <row r="21" spans="1:106" x14ac:dyDescent="0.2">
      <c r="A21">
        <f>ROW(Source!A27)</f>
        <v>27</v>
      </c>
      <c r="B21">
        <v>39076825</v>
      </c>
      <c r="C21">
        <v>39076862</v>
      </c>
      <c r="D21">
        <v>36804882</v>
      </c>
      <c r="E21">
        <v>1</v>
      </c>
      <c r="F21">
        <v>1</v>
      </c>
      <c r="G21">
        <v>1</v>
      </c>
      <c r="H21">
        <v>3</v>
      </c>
      <c r="I21" t="s">
        <v>486</v>
      </c>
      <c r="J21" t="s">
        <v>487</v>
      </c>
      <c r="K21" t="s">
        <v>488</v>
      </c>
      <c r="L21">
        <v>1355</v>
      </c>
      <c r="N21">
        <v>1010</v>
      </c>
      <c r="O21" t="s">
        <v>105</v>
      </c>
      <c r="P21" t="s">
        <v>105</v>
      </c>
      <c r="Q21">
        <v>100</v>
      </c>
      <c r="W21">
        <v>0</v>
      </c>
      <c r="X21">
        <v>1561857218</v>
      </c>
      <c r="Y21">
        <v>0</v>
      </c>
      <c r="AA21">
        <v>23.96</v>
      </c>
      <c r="AB21">
        <v>0</v>
      </c>
      <c r="AC21">
        <v>0</v>
      </c>
      <c r="AD21">
        <v>0</v>
      </c>
      <c r="AE21">
        <v>4</v>
      </c>
      <c r="AF21">
        <v>0</v>
      </c>
      <c r="AG21">
        <v>0</v>
      </c>
      <c r="AH21">
        <v>0</v>
      </c>
      <c r="AI21">
        <v>5.99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35.33</v>
      </c>
      <c r="AU21" t="s">
        <v>27</v>
      </c>
      <c r="AV21">
        <v>0</v>
      </c>
      <c r="AW21">
        <v>2</v>
      </c>
      <c r="AX21">
        <v>39491843</v>
      </c>
      <c r="AY21">
        <v>1</v>
      </c>
      <c r="AZ21">
        <v>0</v>
      </c>
      <c r="BA21">
        <v>24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0</v>
      </c>
      <c r="CY21">
        <f t="shared" si="0"/>
        <v>23.96</v>
      </c>
      <c r="CZ21">
        <f t="shared" si="1"/>
        <v>4</v>
      </c>
      <c r="DA21">
        <f t="shared" si="2"/>
        <v>5.99</v>
      </c>
      <c r="DB21">
        <v>0</v>
      </c>
    </row>
    <row r="22" spans="1:106" x14ac:dyDescent="0.2">
      <c r="A22">
        <f>ROW(Source!A27)</f>
        <v>27</v>
      </c>
      <c r="B22">
        <v>39076825</v>
      </c>
      <c r="C22">
        <v>39076862</v>
      </c>
      <c r="D22">
        <v>36837958</v>
      </c>
      <c r="E22">
        <v>1</v>
      </c>
      <c r="F22">
        <v>1</v>
      </c>
      <c r="G22">
        <v>1</v>
      </c>
      <c r="H22">
        <v>3</v>
      </c>
      <c r="I22" t="s">
        <v>489</v>
      </c>
      <c r="J22" t="s">
        <v>490</v>
      </c>
      <c r="K22" t="s">
        <v>491</v>
      </c>
      <c r="L22">
        <v>1346</v>
      </c>
      <c r="N22">
        <v>1009</v>
      </c>
      <c r="O22" t="s">
        <v>97</v>
      </c>
      <c r="P22" t="s">
        <v>97</v>
      </c>
      <c r="Q22">
        <v>1</v>
      </c>
      <c r="W22">
        <v>0</v>
      </c>
      <c r="X22">
        <v>1693558002</v>
      </c>
      <c r="Y22">
        <v>0</v>
      </c>
      <c r="AA22">
        <v>78.349999999999994</v>
      </c>
      <c r="AB22">
        <v>0</v>
      </c>
      <c r="AC22">
        <v>0</v>
      </c>
      <c r="AD22">
        <v>0</v>
      </c>
      <c r="AE22">
        <v>13.08</v>
      </c>
      <c r="AF22">
        <v>0</v>
      </c>
      <c r="AG22">
        <v>0</v>
      </c>
      <c r="AH22">
        <v>0</v>
      </c>
      <c r="AI22">
        <v>5.99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22</v>
      </c>
      <c r="AU22" t="s">
        <v>27</v>
      </c>
      <c r="AV22">
        <v>0</v>
      </c>
      <c r="AW22">
        <v>2</v>
      </c>
      <c r="AX22">
        <v>39491847</v>
      </c>
      <c r="AY22">
        <v>1</v>
      </c>
      <c r="AZ22">
        <v>0</v>
      </c>
      <c r="BA22">
        <v>28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0</v>
      </c>
      <c r="CY22">
        <f t="shared" si="0"/>
        <v>78.349999999999994</v>
      </c>
      <c r="CZ22">
        <f t="shared" si="1"/>
        <v>13.08</v>
      </c>
      <c r="DA22">
        <f t="shared" si="2"/>
        <v>5.99</v>
      </c>
      <c r="DB22">
        <v>0</v>
      </c>
    </row>
    <row r="23" spans="1:106" x14ac:dyDescent="0.2">
      <c r="A23">
        <f>ROW(Source!A27)</f>
        <v>27</v>
      </c>
      <c r="B23">
        <v>39076825</v>
      </c>
      <c r="C23">
        <v>39076862</v>
      </c>
      <c r="D23">
        <v>36839230</v>
      </c>
      <c r="E23">
        <v>1</v>
      </c>
      <c r="F23">
        <v>1</v>
      </c>
      <c r="G23">
        <v>1</v>
      </c>
      <c r="H23">
        <v>3</v>
      </c>
      <c r="I23" t="s">
        <v>492</v>
      </c>
      <c r="J23" t="s">
        <v>493</v>
      </c>
      <c r="K23" t="s">
        <v>494</v>
      </c>
      <c r="L23">
        <v>1346</v>
      </c>
      <c r="N23">
        <v>1009</v>
      </c>
      <c r="O23" t="s">
        <v>97</v>
      </c>
      <c r="P23" t="s">
        <v>97</v>
      </c>
      <c r="Q23">
        <v>1</v>
      </c>
      <c r="W23">
        <v>0</v>
      </c>
      <c r="X23">
        <v>-1426801191</v>
      </c>
      <c r="Y23">
        <v>0</v>
      </c>
      <c r="AA23">
        <v>17.61</v>
      </c>
      <c r="AB23">
        <v>0</v>
      </c>
      <c r="AC23">
        <v>0</v>
      </c>
      <c r="AD23">
        <v>0</v>
      </c>
      <c r="AE23">
        <v>2.94</v>
      </c>
      <c r="AF23">
        <v>0</v>
      </c>
      <c r="AG23">
        <v>0</v>
      </c>
      <c r="AH23">
        <v>0</v>
      </c>
      <c r="AI23">
        <v>5.99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92</v>
      </c>
      <c r="AU23" t="s">
        <v>27</v>
      </c>
      <c r="AV23">
        <v>0</v>
      </c>
      <c r="AW23">
        <v>2</v>
      </c>
      <c r="AX23">
        <v>39491848</v>
      </c>
      <c r="AY23">
        <v>1</v>
      </c>
      <c r="AZ23">
        <v>0</v>
      </c>
      <c r="BA23">
        <v>29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0</v>
      </c>
      <c r="CY23">
        <f t="shared" si="0"/>
        <v>17.61</v>
      </c>
      <c r="CZ23">
        <f t="shared" si="1"/>
        <v>2.94</v>
      </c>
      <c r="DA23">
        <f t="shared" si="2"/>
        <v>5.99</v>
      </c>
      <c r="DB23">
        <v>0</v>
      </c>
    </row>
    <row r="24" spans="1:106" x14ac:dyDescent="0.2">
      <c r="A24">
        <f>ROW(Source!A28)</f>
        <v>28</v>
      </c>
      <c r="B24">
        <v>39076825</v>
      </c>
      <c r="C24">
        <v>39076882</v>
      </c>
      <c r="D24">
        <v>37064998</v>
      </c>
      <c r="E24">
        <v>1</v>
      </c>
      <c r="F24">
        <v>1</v>
      </c>
      <c r="G24">
        <v>1</v>
      </c>
      <c r="H24">
        <v>1</v>
      </c>
      <c r="I24" t="s">
        <v>495</v>
      </c>
      <c r="J24" t="s">
        <v>3</v>
      </c>
      <c r="K24" t="s">
        <v>496</v>
      </c>
      <c r="L24">
        <v>1191</v>
      </c>
      <c r="N24">
        <v>1013</v>
      </c>
      <c r="O24" t="s">
        <v>434</v>
      </c>
      <c r="P24" t="s">
        <v>434</v>
      </c>
      <c r="Q24">
        <v>1</v>
      </c>
      <c r="W24">
        <v>0</v>
      </c>
      <c r="X24">
        <v>735429535</v>
      </c>
      <c r="Y24">
        <v>35.49</v>
      </c>
      <c r="AA24">
        <v>0</v>
      </c>
      <c r="AB24">
        <v>0</v>
      </c>
      <c r="AC24">
        <v>0</v>
      </c>
      <c r="AD24">
        <v>46.72</v>
      </c>
      <c r="AE24">
        <v>0</v>
      </c>
      <c r="AF24">
        <v>0</v>
      </c>
      <c r="AG24">
        <v>0</v>
      </c>
      <c r="AH24">
        <v>7.8</v>
      </c>
      <c r="AI24">
        <v>1</v>
      </c>
      <c r="AJ24">
        <v>1</v>
      </c>
      <c r="AK24">
        <v>1</v>
      </c>
      <c r="AL24">
        <v>5.99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35.49</v>
      </c>
      <c r="AU24" t="s">
        <v>3</v>
      </c>
      <c r="AV24">
        <v>1</v>
      </c>
      <c r="AW24">
        <v>2</v>
      </c>
      <c r="AX24">
        <v>39076883</v>
      </c>
      <c r="AY24">
        <v>1</v>
      </c>
      <c r="AZ24">
        <v>0</v>
      </c>
      <c r="BA24">
        <v>30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67.076099999999997</v>
      </c>
      <c r="CY24">
        <f>AD24</f>
        <v>46.72</v>
      </c>
      <c r="CZ24">
        <f>AH24</f>
        <v>7.8</v>
      </c>
      <c r="DA24">
        <f>AL24</f>
        <v>5.99</v>
      </c>
      <c r="DB24">
        <v>0</v>
      </c>
    </row>
    <row r="25" spans="1:106" x14ac:dyDescent="0.2">
      <c r="A25">
        <f>ROW(Source!A28)</f>
        <v>28</v>
      </c>
      <c r="B25">
        <v>39076825</v>
      </c>
      <c r="C25">
        <v>39076882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435</v>
      </c>
      <c r="J25" t="s">
        <v>3</v>
      </c>
      <c r="K25" t="s">
        <v>436</v>
      </c>
      <c r="L25">
        <v>1191</v>
      </c>
      <c r="N25">
        <v>1013</v>
      </c>
      <c r="O25" t="s">
        <v>434</v>
      </c>
      <c r="P25" t="s">
        <v>434</v>
      </c>
      <c r="Q25">
        <v>1</v>
      </c>
      <c r="W25">
        <v>0</v>
      </c>
      <c r="X25">
        <v>-1417349443</v>
      </c>
      <c r="Y25">
        <v>0.13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5.99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0.13</v>
      </c>
      <c r="AU25" t="s">
        <v>3</v>
      </c>
      <c r="AV25">
        <v>2</v>
      </c>
      <c r="AW25">
        <v>2</v>
      </c>
      <c r="AX25">
        <v>39076884</v>
      </c>
      <c r="AY25">
        <v>1</v>
      </c>
      <c r="AZ25">
        <v>0</v>
      </c>
      <c r="BA25">
        <v>31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Y25*Source!I28</f>
        <v>0.2457</v>
      </c>
      <c r="CY25">
        <f>AD25</f>
        <v>0</v>
      </c>
      <c r="CZ25">
        <f>AH25</f>
        <v>0</v>
      </c>
      <c r="DA25">
        <f>AL25</f>
        <v>1</v>
      </c>
      <c r="DB25">
        <v>0</v>
      </c>
    </row>
    <row r="26" spans="1:106" x14ac:dyDescent="0.2">
      <c r="A26">
        <f>ROW(Source!A28)</f>
        <v>28</v>
      </c>
      <c r="B26">
        <v>39076825</v>
      </c>
      <c r="C26">
        <v>39076882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437</v>
      </c>
      <c r="J26" t="s">
        <v>438</v>
      </c>
      <c r="K26" t="s">
        <v>439</v>
      </c>
      <c r="L26">
        <v>1368</v>
      </c>
      <c r="N26">
        <v>1011</v>
      </c>
      <c r="O26" t="s">
        <v>440</v>
      </c>
      <c r="P26" t="s">
        <v>440</v>
      </c>
      <c r="Q26">
        <v>1</v>
      </c>
      <c r="W26">
        <v>0</v>
      </c>
      <c r="X26">
        <v>1188625873</v>
      </c>
      <c r="Y26">
        <v>0.13</v>
      </c>
      <c r="AA26">
        <v>0</v>
      </c>
      <c r="AB26">
        <v>187.25</v>
      </c>
      <c r="AC26">
        <v>13.5</v>
      </c>
      <c r="AD26">
        <v>0</v>
      </c>
      <c r="AE26">
        <v>0</v>
      </c>
      <c r="AF26">
        <v>31.26</v>
      </c>
      <c r="AG26">
        <v>13.5</v>
      </c>
      <c r="AH26">
        <v>0</v>
      </c>
      <c r="AI26">
        <v>1</v>
      </c>
      <c r="AJ26">
        <v>5.99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0.13</v>
      </c>
      <c r="AU26" t="s">
        <v>3</v>
      </c>
      <c r="AV26">
        <v>0</v>
      </c>
      <c r="AW26">
        <v>2</v>
      </c>
      <c r="AX26">
        <v>39076885</v>
      </c>
      <c r="AY26">
        <v>1</v>
      </c>
      <c r="AZ26">
        <v>0</v>
      </c>
      <c r="BA26">
        <v>32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Y26*Source!I28</f>
        <v>0.2457</v>
      </c>
      <c r="CY26">
        <f>AB26</f>
        <v>187.25</v>
      </c>
      <c r="CZ26">
        <f>AF26</f>
        <v>31.26</v>
      </c>
      <c r="DA26">
        <f>AJ26</f>
        <v>5.99</v>
      </c>
      <c r="DB26">
        <v>0</v>
      </c>
    </row>
    <row r="27" spans="1:106" x14ac:dyDescent="0.2">
      <c r="A27">
        <f>ROW(Source!A29)</f>
        <v>29</v>
      </c>
      <c r="B27">
        <v>39076825</v>
      </c>
      <c r="C27">
        <v>39076892</v>
      </c>
      <c r="D27">
        <v>37064998</v>
      </c>
      <c r="E27">
        <v>1</v>
      </c>
      <c r="F27">
        <v>1</v>
      </c>
      <c r="G27">
        <v>1</v>
      </c>
      <c r="H27">
        <v>1</v>
      </c>
      <c r="I27" t="s">
        <v>495</v>
      </c>
      <c r="J27" t="s">
        <v>3</v>
      </c>
      <c r="K27" t="s">
        <v>496</v>
      </c>
      <c r="L27">
        <v>1191</v>
      </c>
      <c r="N27">
        <v>1013</v>
      </c>
      <c r="O27" t="s">
        <v>434</v>
      </c>
      <c r="P27" t="s">
        <v>434</v>
      </c>
      <c r="Q27">
        <v>1</v>
      </c>
      <c r="W27">
        <v>0</v>
      </c>
      <c r="X27">
        <v>735429535</v>
      </c>
      <c r="Y27">
        <v>11.39</v>
      </c>
      <c r="AA27">
        <v>0</v>
      </c>
      <c r="AB27">
        <v>0</v>
      </c>
      <c r="AC27">
        <v>0</v>
      </c>
      <c r="AD27">
        <v>46.72</v>
      </c>
      <c r="AE27">
        <v>0</v>
      </c>
      <c r="AF27">
        <v>0</v>
      </c>
      <c r="AG27">
        <v>0</v>
      </c>
      <c r="AH27">
        <v>7.8</v>
      </c>
      <c r="AI27">
        <v>1</v>
      </c>
      <c r="AJ27">
        <v>1</v>
      </c>
      <c r="AK27">
        <v>1</v>
      </c>
      <c r="AL27">
        <v>5.99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11.39</v>
      </c>
      <c r="AU27" t="s">
        <v>3</v>
      </c>
      <c r="AV27">
        <v>1</v>
      </c>
      <c r="AW27">
        <v>2</v>
      </c>
      <c r="AX27">
        <v>39491811</v>
      </c>
      <c r="AY27">
        <v>1</v>
      </c>
      <c r="AZ27">
        <v>0</v>
      </c>
      <c r="BA27">
        <v>34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Y27*Source!I29</f>
        <v>12.617842</v>
      </c>
      <c r="CY27">
        <f>AD27</f>
        <v>46.72</v>
      </c>
      <c r="CZ27">
        <f>AH27</f>
        <v>7.8</v>
      </c>
      <c r="DA27">
        <f>AL27</f>
        <v>5.99</v>
      </c>
      <c r="DB27">
        <v>0</v>
      </c>
    </row>
    <row r="28" spans="1:106" x14ac:dyDescent="0.2">
      <c r="A28">
        <f>ROW(Source!A29)</f>
        <v>29</v>
      </c>
      <c r="B28">
        <v>39076825</v>
      </c>
      <c r="C28">
        <v>39076892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435</v>
      </c>
      <c r="J28" t="s">
        <v>3</v>
      </c>
      <c r="K28" t="s">
        <v>436</v>
      </c>
      <c r="L28">
        <v>1191</v>
      </c>
      <c r="N28">
        <v>1013</v>
      </c>
      <c r="O28" t="s">
        <v>434</v>
      </c>
      <c r="P28" t="s">
        <v>434</v>
      </c>
      <c r="Q28">
        <v>1</v>
      </c>
      <c r="W28">
        <v>0</v>
      </c>
      <c r="X28">
        <v>-1417349443</v>
      </c>
      <c r="Y28">
        <v>0.13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5.99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0.13</v>
      </c>
      <c r="AU28" t="s">
        <v>3</v>
      </c>
      <c r="AV28">
        <v>2</v>
      </c>
      <c r="AW28">
        <v>2</v>
      </c>
      <c r="AX28">
        <v>39491812</v>
      </c>
      <c r="AY28">
        <v>1</v>
      </c>
      <c r="AZ28">
        <v>0</v>
      </c>
      <c r="BA28">
        <v>35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Y28*Source!I29</f>
        <v>0.144014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ROW(Source!A29)</f>
        <v>29</v>
      </c>
      <c r="B29">
        <v>39076825</v>
      </c>
      <c r="C29">
        <v>39076892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437</v>
      </c>
      <c r="J29" t="s">
        <v>438</v>
      </c>
      <c r="K29" t="s">
        <v>439</v>
      </c>
      <c r="L29">
        <v>1368</v>
      </c>
      <c r="N29">
        <v>1011</v>
      </c>
      <c r="O29" t="s">
        <v>440</v>
      </c>
      <c r="P29" t="s">
        <v>440</v>
      </c>
      <c r="Q29">
        <v>1</v>
      </c>
      <c r="W29">
        <v>0</v>
      </c>
      <c r="X29">
        <v>1188625873</v>
      </c>
      <c r="Y29">
        <v>0.13</v>
      </c>
      <c r="AA29">
        <v>0</v>
      </c>
      <c r="AB29">
        <v>187.25</v>
      </c>
      <c r="AC29">
        <v>13.5</v>
      </c>
      <c r="AD29">
        <v>0</v>
      </c>
      <c r="AE29">
        <v>0</v>
      </c>
      <c r="AF29">
        <v>31.26</v>
      </c>
      <c r="AG29">
        <v>13.5</v>
      </c>
      <c r="AH29">
        <v>0</v>
      </c>
      <c r="AI29">
        <v>1</v>
      </c>
      <c r="AJ29">
        <v>5.99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0.13</v>
      </c>
      <c r="AU29" t="s">
        <v>3</v>
      </c>
      <c r="AV29">
        <v>0</v>
      </c>
      <c r="AW29">
        <v>2</v>
      </c>
      <c r="AX29">
        <v>39491813</v>
      </c>
      <c r="AY29">
        <v>1</v>
      </c>
      <c r="AZ29">
        <v>0</v>
      </c>
      <c r="BA29">
        <v>36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Y29*Source!I29</f>
        <v>0.144014</v>
      </c>
      <c r="CY29">
        <f>AB29</f>
        <v>187.25</v>
      </c>
      <c r="CZ29">
        <f>AF29</f>
        <v>31.26</v>
      </c>
      <c r="DA29">
        <f>AJ29</f>
        <v>5.99</v>
      </c>
      <c r="DB29">
        <v>0</v>
      </c>
    </row>
    <row r="30" spans="1:106" x14ac:dyDescent="0.2">
      <c r="A30">
        <f>ROW(Source!A30)</f>
        <v>30</v>
      </c>
      <c r="B30">
        <v>39076825</v>
      </c>
      <c r="C30">
        <v>39076888</v>
      </c>
      <c r="D30">
        <v>37064998</v>
      </c>
      <c r="E30">
        <v>1</v>
      </c>
      <c r="F30">
        <v>1</v>
      </c>
      <c r="G30">
        <v>1</v>
      </c>
      <c r="H30">
        <v>1</v>
      </c>
      <c r="I30" t="s">
        <v>495</v>
      </c>
      <c r="J30" t="s">
        <v>3</v>
      </c>
      <c r="K30" t="s">
        <v>496</v>
      </c>
      <c r="L30">
        <v>1191</v>
      </c>
      <c r="N30">
        <v>1013</v>
      </c>
      <c r="O30" t="s">
        <v>434</v>
      </c>
      <c r="P30" t="s">
        <v>434</v>
      </c>
      <c r="Q30">
        <v>1</v>
      </c>
      <c r="W30">
        <v>0</v>
      </c>
      <c r="X30">
        <v>735429535</v>
      </c>
      <c r="Y30">
        <v>3.77</v>
      </c>
      <c r="AA30">
        <v>0</v>
      </c>
      <c r="AB30">
        <v>0</v>
      </c>
      <c r="AC30">
        <v>0</v>
      </c>
      <c r="AD30">
        <v>46.72</v>
      </c>
      <c r="AE30">
        <v>0</v>
      </c>
      <c r="AF30">
        <v>0</v>
      </c>
      <c r="AG30">
        <v>0</v>
      </c>
      <c r="AH30">
        <v>7.8</v>
      </c>
      <c r="AI30">
        <v>1</v>
      </c>
      <c r="AJ30">
        <v>1</v>
      </c>
      <c r="AK30">
        <v>1</v>
      </c>
      <c r="AL30">
        <v>5.99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3.77</v>
      </c>
      <c r="AU30" t="s">
        <v>3</v>
      </c>
      <c r="AV30">
        <v>1</v>
      </c>
      <c r="AW30">
        <v>2</v>
      </c>
      <c r="AX30">
        <v>39076889</v>
      </c>
      <c r="AY30">
        <v>1</v>
      </c>
      <c r="AZ30">
        <v>0</v>
      </c>
      <c r="BA30">
        <v>38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5.6191849999999999</v>
      </c>
      <c r="CY30">
        <f>AD30</f>
        <v>46.72</v>
      </c>
      <c r="CZ30">
        <f>AH30</f>
        <v>7.8</v>
      </c>
      <c r="DA30">
        <f>AL30</f>
        <v>5.99</v>
      </c>
      <c r="DB30">
        <v>0</v>
      </c>
    </row>
    <row r="31" spans="1:106" x14ac:dyDescent="0.2">
      <c r="A31">
        <f>ROW(Source!A31)</f>
        <v>31</v>
      </c>
      <c r="B31">
        <v>39076825</v>
      </c>
      <c r="C31">
        <v>39077165</v>
      </c>
      <c r="D31">
        <v>37068121</v>
      </c>
      <c r="E31">
        <v>1</v>
      </c>
      <c r="F31">
        <v>1</v>
      </c>
      <c r="G31">
        <v>1</v>
      </c>
      <c r="H31">
        <v>1</v>
      </c>
      <c r="I31" t="s">
        <v>497</v>
      </c>
      <c r="J31" t="s">
        <v>3</v>
      </c>
      <c r="K31" t="s">
        <v>498</v>
      </c>
      <c r="L31">
        <v>1191</v>
      </c>
      <c r="N31">
        <v>1013</v>
      </c>
      <c r="O31" t="s">
        <v>434</v>
      </c>
      <c r="P31" t="s">
        <v>434</v>
      </c>
      <c r="Q31">
        <v>1</v>
      </c>
      <c r="W31">
        <v>0</v>
      </c>
      <c r="X31">
        <v>-1366118074</v>
      </c>
      <c r="Y31">
        <v>45.436499999999995</v>
      </c>
      <c r="AA31">
        <v>0</v>
      </c>
      <c r="AB31">
        <v>0</v>
      </c>
      <c r="AC31">
        <v>0</v>
      </c>
      <c r="AD31">
        <v>47.56</v>
      </c>
      <c r="AE31">
        <v>0</v>
      </c>
      <c r="AF31">
        <v>0</v>
      </c>
      <c r="AG31">
        <v>0</v>
      </c>
      <c r="AH31">
        <v>7.94</v>
      </c>
      <c r="AI31">
        <v>1</v>
      </c>
      <c r="AJ31">
        <v>1</v>
      </c>
      <c r="AK31">
        <v>1</v>
      </c>
      <c r="AL31">
        <v>5.99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39.51</v>
      </c>
      <c r="AU31" t="s">
        <v>67</v>
      </c>
      <c r="AV31">
        <v>1</v>
      </c>
      <c r="AW31">
        <v>2</v>
      </c>
      <c r="AX31">
        <v>39077166</v>
      </c>
      <c r="AY31">
        <v>1</v>
      </c>
      <c r="AZ31">
        <v>0</v>
      </c>
      <c r="BA31">
        <v>40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Y31*Source!I31</f>
        <v>136.20953969999997</v>
      </c>
      <c r="CY31">
        <f>AD31</f>
        <v>47.56</v>
      </c>
      <c r="CZ31">
        <f>AH31</f>
        <v>7.94</v>
      </c>
      <c r="DA31">
        <f>AL31</f>
        <v>5.99</v>
      </c>
      <c r="DB31">
        <v>0</v>
      </c>
    </row>
    <row r="32" spans="1:106" x14ac:dyDescent="0.2">
      <c r="A32">
        <f>ROW(Source!A31)</f>
        <v>31</v>
      </c>
      <c r="B32">
        <v>39076825</v>
      </c>
      <c r="C32">
        <v>39077165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435</v>
      </c>
      <c r="J32" t="s">
        <v>3</v>
      </c>
      <c r="K32" t="s">
        <v>436</v>
      </c>
      <c r="L32">
        <v>1191</v>
      </c>
      <c r="N32">
        <v>1013</v>
      </c>
      <c r="O32" t="s">
        <v>434</v>
      </c>
      <c r="P32" t="s">
        <v>434</v>
      </c>
      <c r="Q32">
        <v>1</v>
      </c>
      <c r="W32">
        <v>0</v>
      </c>
      <c r="X32">
        <v>-1417349443</v>
      </c>
      <c r="Y32">
        <v>1.27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5.99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1.27</v>
      </c>
      <c r="AU32" t="s">
        <v>3</v>
      </c>
      <c r="AV32">
        <v>2</v>
      </c>
      <c r="AW32">
        <v>2</v>
      </c>
      <c r="AX32">
        <v>39077167</v>
      </c>
      <c r="AY32">
        <v>1</v>
      </c>
      <c r="AZ32">
        <v>2048</v>
      </c>
      <c r="BA32">
        <v>41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3.8072059999999999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ROW(Source!A31)</f>
        <v>31</v>
      </c>
      <c r="B33">
        <v>39076825</v>
      </c>
      <c r="C33">
        <v>39077165</v>
      </c>
      <c r="D33">
        <v>36882452</v>
      </c>
      <c r="E33">
        <v>1</v>
      </c>
      <c r="F33">
        <v>1</v>
      </c>
      <c r="G33">
        <v>1</v>
      </c>
      <c r="H33">
        <v>2</v>
      </c>
      <c r="I33" t="s">
        <v>437</v>
      </c>
      <c r="J33" t="s">
        <v>438</v>
      </c>
      <c r="K33" t="s">
        <v>439</v>
      </c>
      <c r="L33">
        <v>1368</v>
      </c>
      <c r="N33">
        <v>1011</v>
      </c>
      <c r="O33" t="s">
        <v>440</v>
      </c>
      <c r="P33" t="s">
        <v>440</v>
      </c>
      <c r="Q33">
        <v>1</v>
      </c>
      <c r="W33">
        <v>0</v>
      </c>
      <c r="X33">
        <v>1188625873</v>
      </c>
      <c r="Y33">
        <v>1.5874999999999999</v>
      </c>
      <c r="AA33">
        <v>0</v>
      </c>
      <c r="AB33">
        <v>187.25</v>
      </c>
      <c r="AC33">
        <v>13.5</v>
      </c>
      <c r="AD33">
        <v>0</v>
      </c>
      <c r="AE33">
        <v>0</v>
      </c>
      <c r="AF33">
        <v>31.26</v>
      </c>
      <c r="AG33">
        <v>13.5</v>
      </c>
      <c r="AH33">
        <v>0</v>
      </c>
      <c r="AI33">
        <v>1</v>
      </c>
      <c r="AJ33">
        <v>5.99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1.27</v>
      </c>
      <c r="AU33" t="s">
        <v>66</v>
      </c>
      <c r="AV33">
        <v>0</v>
      </c>
      <c r="AW33">
        <v>2</v>
      </c>
      <c r="AX33">
        <v>39077168</v>
      </c>
      <c r="AY33">
        <v>1</v>
      </c>
      <c r="AZ33">
        <v>0</v>
      </c>
      <c r="BA33">
        <v>42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4.7590074999999992</v>
      </c>
      <c r="CY33">
        <f>AB33</f>
        <v>187.25</v>
      </c>
      <c r="CZ33">
        <f>AF33</f>
        <v>31.26</v>
      </c>
      <c r="DA33">
        <f>AJ33</f>
        <v>5.99</v>
      </c>
      <c r="DB33">
        <v>0</v>
      </c>
    </row>
    <row r="34" spans="1:106" x14ac:dyDescent="0.2">
      <c r="A34">
        <f>ROW(Source!A31)</f>
        <v>31</v>
      </c>
      <c r="B34">
        <v>39076825</v>
      </c>
      <c r="C34">
        <v>39077165</v>
      </c>
      <c r="D34">
        <v>36882569</v>
      </c>
      <c r="E34">
        <v>1</v>
      </c>
      <c r="F34">
        <v>1</v>
      </c>
      <c r="G34">
        <v>1</v>
      </c>
      <c r="H34">
        <v>2</v>
      </c>
      <c r="I34" t="s">
        <v>499</v>
      </c>
      <c r="J34" t="s">
        <v>500</v>
      </c>
      <c r="K34" t="s">
        <v>501</v>
      </c>
      <c r="L34">
        <v>1368</v>
      </c>
      <c r="N34">
        <v>1011</v>
      </c>
      <c r="O34" t="s">
        <v>440</v>
      </c>
      <c r="P34" t="s">
        <v>440</v>
      </c>
      <c r="Q34">
        <v>1</v>
      </c>
      <c r="W34">
        <v>0</v>
      </c>
      <c r="X34">
        <v>126902709</v>
      </c>
      <c r="Y34">
        <v>11.3375</v>
      </c>
      <c r="AA34">
        <v>0</v>
      </c>
      <c r="AB34">
        <v>3</v>
      </c>
      <c r="AC34">
        <v>0</v>
      </c>
      <c r="AD34">
        <v>0</v>
      </c>
      <c r="AE34">
        <v>0</v>
      </c>
      <c r="AF34">
        <v>0.5</v>
      </c>
      <c r="AG34">
        <v>0</v>
      </c>
      <c r="AH34">
        <v>0</v>
      </c>
      <c r="AI34">
        <v>1</v>
      </c>
      <c r="AJ34">
        <v>5.99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9.07</v>
      </c>
      <c r="AU34" t="s">
        <v>66</v>
      </c>
      <c r="AV34">
        <v>0</v>
      </c>
      <c r="AW34">
        <v>2</v>
      </c>
      <c r="AX34">
        <v>39077169</v>
      </c>
      <c r="AY34">
        <v>1</v>
      </c>
      <c r="AZ34">
        <v>0</v>
      </c>
      <c r="BA34">
        <v>43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33.987557500000001</v>
      </c>
      <c r="CY34">
        <f>AB34</f>
        <v>3</v>
      </c>
      <c r="CZ34">
        <f>AF34</f>
        <v>0.5</v>
      </c>
      <c r="DA34">
        <f>AJ34</f>
        <v>5.99</v>
      </c>
      <c r="DB34">
        <v>0</v>
      </c>
    </row>
    <row r="35" spans="1:106" x14ac:dyDescent="0.2">
      <c r="A35">
        <f>ROW(Source!A31)</f>
        <v>31</v>
      </c>
      <c r="B35">
        <v>39076825</v>
      </c>
      <c r="C35">
        <v>39077165</v>
      </c>
      <c r="D35">
        <v>36801792</v>
      </c>
      <c r="E35">
        <v>1</v>
      </c>
      <c r="F35">
        <v>1</v>
      </c>
      <c r="G35">
        <v>1</v>
      </c>
      <c r="H35">
        <v>3</v>
      </c>
      <c r="I35" t="s">
        <v>474</v>
      </c>
      <c r="J35" t="s">
        <v>475</v>
      </c>
      <c r="K35" t="s">
        <v>476</v>
      </c>
      <c r="L35">
        <v>1339</v>
      </c>
      <c r="N35">
        <v>1007</v>
      </c>
      <c r="O35" t="s">
        <v>35</v>
      </c>
      <c r="P35" t="s">
        <v>35</v>
      </c>
      <c r="Q35">
        <v>1</v>
      </c>
      <c r="W35">
        <v>0</v>
      </c>
      <c r="X35">
        <v>-1660354250</v>
      </c>
      <c r="Y35">
        <v>3.5</v>
      </c>
      <c r="AA35">
        <v>14.62</v>
      </c>
      <c r="AB35">
        <v>0</v>
      </c>
      <c r="AC35">
        <v>0</v>
      </c>
      <c r="AD35">
        <v>0</v>
      </c>
      <c r="AE35">
        <v>2.44</v>
      </c>
      <c r="AF35">
        <v>0</v>
      </c>
      <c r="AG35">
        <v>0</v>
      </c>
      <c r="AH35">
        <v>0</v>
      </c>
      <c r="AI35">
        <v>5.99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3.5</v>
      </c>
      <c r="AU35" t="s">
        <v>3</v>
      </c>
      <c r="AV35">
        <v>0</v>
      </c>
      <c r="AW35">
        <v>2</v>
      </c>
      <c r="AX35">
        <v>39077170</v>
      </c>
      <c r="AY35">
        <v>1</v>
      </c>
      <c r="AZ35">
        <v>0</v>
      </c>
      <c r="BA35">
        <v>44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Y35*Source!I31</f>
        <v>10.4923</v>
      </c>
      <c r="CY35">
        <f>AA35</f>
        <v>14.62</v>
      </c>
      <c r="CZ35">
        <f>AE35</f>
        <v>2.44</v>
      </c>
      <c r="DA35">
        <f>AI35</f>
        <v>5.99</v>
      </c>
      <c r="DB35">
        <v>0</v>
      </c>
    </row>
    <row r="36" spans="1:106" x14ac:dyDescent="0.2">
      <c r="A36">
        <f>ROW(Source!A31)</f>
        <v>31</v>
      </c>
      <c r="B36">
        <v>39076825</v>
      </c>
      <c r="C36">
        <v>39077165</v>
      </c>
      <c r="D36">
        <v>36797146</v>
      </c>
      <c r="E36">
        <v>17</v>
      </c>
      <c r="F36">
        <v>1</v>
      </c>
      <c r="G36">
        <v>1</v>
      </c>
      <c r="H36">
        <v>3</v>
      </c>
      <c r="I36" t="s">
        <v>75</v>
      </c>
      <c r="J36" t="s">
        <v>3</v>
      </c>
      <c r="K36" t="s">
        <v>76</v>
      </c>
      <c r="L36">
        <v>1339</v>
      </c>
      <c r="N36">
        <v>1007</v>
      </c>
      <c r="O36" t="s">
        <v>35</v>
      </c>
      <c r="P36" t="s">
        <v>35</v>
      </c>
      <c r="Q36">
        <v>1</v>
      </c>
      <c r="W36">
        <v>0</v>
      </c>
      <c r="X36">
        <v>-2113302258</v>
      </c>
      <c r="Y36">
        <v>2.04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5.99</v>
      </c>
      <c r="AJ36">
        <v>1</v>
      </c>
      <c r="AK36">
        <v>1</v>
      </c>
      <c r="AL36">
        <v>1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3</v>
      </c>
      <c r="AT36">
        <v>2.04</v>
      </c>
      <c r="AU36" t="s">
        <v>3</v>
      </c>
      <c r="AV36">
        <v>0</v>
      </c>
      <c r="AW36">
        <v>2</v>
      </c>
      <c r="AX36">
        <v>39077171</v>
      </c>
      <c r="AY36">
        <v>1</v>
      </c>
      <c r="AZ36">
        <v>0</v>
      </c>
      <c r="BA36">
        <v>45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6.1155119999999998</v>
      </c>
      <c r="CY36">
        <f>AA36</f>
        <v>0</v>
      </c>
      <c r="CZ36">
        <f>AE36</f>
        <v>0</v>
      </c>
      <c r="DA36">
        <f>AI36</f>
        <v>5.99</v>
      </c>
      <c r="DB36">
        <v>0</v>
      </c>
    </row>
    <row r="37" spans="1:106" x14ac:dyDescent="0.2">
      <c r="A37">
        <f>ROW(Source!A31)</f>
        <v>31</v>
      </c>
      <c r="B37">
        <v>39076825</v>
      </c>
      <c r="C37">
        <v>39077165</v>
      </c>
      <c r="D37">
        <v>36807344</v>
      </c>
      <c r="E37">
        <v>1</v>
      </c>
      <c r="F37">
        <v>1</v>
      </c>
      <c r="G37">
        <v>1</v>
      </c>
      <c r="H37">
        <v>3</v>
      </c>
      <c r="I37" t="s">
        <v>71</v>
      </c>
      <c r="J37" t="s">
        <v>73</v>
      </c>
      <c r="K37" t="s">
        <v>72</v>
      </c>
      <c r="L37">
        <v>1339</v>
      </c>
      <c r="N37">
        <v>1007</v>
      </c>
      <c r="O37" t="s">
        <v>35</v>
      </c>
      <c r="P37" t="s">
        <v>35</v>
      </c>
      <c r="Q37">
        <v>1</v>
      </c>
      <c r="W37">
        <v>0</v>
      </c>
      <c r="X37">
        <v>536744769</v>
      </c>
      <c r="Y37">
        <v>2.04</v>
      </c>
      <c r="AA37">
        <v>3594</v>
      </c>
      <c r="AB37">
        <v>0</v>
      </c>
      <c r="AC37">
        <v>0</v>
      </c>
      <c r="AD37">
        <v>0</v>
      </c>
      <c r="AE37">
        <v>600</v>
      </c>
      <c r="AF37">
        <v>0</v>
      </c>
      <c r="AG37">
        <v>0</v>
      </c>
      <c r="AH37">
        <v>0</v>
      </c>
      <c r="AI37">
        <v>5.99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3</v>
      </c>
      <c r="AT37">
        <v>2.04</v>
      </c>
      <c r="AU37" t="s">
        <v>3</v>
      </c>
      <c r="AV37">
        <v>0</v>
      </c>
      <c r="AW37">
        <v>1</v>
      </c>
      <c r="AX37">
        <v>-1</v>
      </c>
      <c r="AY37">
        <v>0</v>
      </c>
      <c r="AZ37">
        <v>0</v>
      </c>
      <c r="BA37" t="s">
        <v>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6.1155119999999998</v>
      </c>
      <c r="CY37">
        <f>AA37</f>
        <v>3594</v>
      </c>
      <c r="CZ37">
        <f>AE37</f>
        <v>600</v>
      </c>
      <c r="DA37">
        <f>AI37</f>
        <v>5.99</v>
      </c>
      <c r="DB37">
        <v>0</v>
      </c>
    </row>
    <row r="38" spans="1:106" x14ac:dyDescent="0.2">
      <c r="A38">
        <f>ROW(Source!A34)</f>
        <v>34</v>
      </c>
      <c r="B38">
        <v>39076825</v>
      </c>
      <c r="C38">
        <v>39077173</v>
      </c>
      <c r="D38">
        <v>37066837</v>
      </c>
      <c r="E38">
        <v>1</v>
      </c>
      <c r="F38">
        <v>1</v>
      </c>
      <c r="G38">
        <v>1</v>
      </c>
      <c r="H38">
        <v>1</v>
      </c>
      <c r="I38" t="s">
        <v>502</v>
      </c>
      <c r="J38" t="s">
        <v>3</v>
      </c>
      <c r="K38" t="s">
        <v>503</v>
      </c>
      <c r="L38">
        <v>1191</v>
      </c>
      <c r="N38">
        <v>1013</v>
      </c>
      <c r="O38" t="s">
        <v>434</v>
      </c>
      <c r="P38" t="s">
        <v>434</v>
      </c>
      <c r="Q38">
        <v>1</v>
      </c>
      <c r="W38">
        <v>0</v>
      </c>
      <c r="X38">
        <v>1850719656</v>
      </c>
      <c r="Y38">
        <v>48.76</v>
      </c>
      <c r="AA38">
        <v>0</v>
      </c>
      <c r="AB38">
        <v>0</v>
      </c>
      <c r="AC38">
        <v>0</v>
      </c>
      <c r="AD38">
        <v>49.78</v>
      </c>
      <c r="AE38">
        <v>0</v>
      </c>
      <c r="AF38">
        <v>0</v>
      </c>
      <c r="AG38">
        <v>0</v>
      </c>
      <c r="AH38">
        <v>8.31</v>
      </c>
      <c r="AI38">
        <v>1</v>
      </c>
      <c r="AJ38">
        <v>1</v>
      </c>
      <c r="AK38">
        <v>1</v>
      </c>
      <c r="AL38">
        <v>5.99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42.4</v>
      </c>
      <c r="AU38" t="s">
        <v>67</v>
      </c>
      <c r="AV38">
        <v>1</v>
      </c>
      <c r="AW38">
        <v>2</v>
      </c>
      <c r="AX38">
        <v>39077174</v>
      </c>
      <c r="AY38">
        <v>1</v>
      </c>
      <c r="AZ38">
        <v>0</v>
      </c>
      <c r="BA38">
        <v>46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Y38*Source!I34</f>
        <v>146.17272799999998</v>
      </c>
      <c r="CY38">
        <f>AD38</f>
        <v>49.78</v>
      </c>
      <c r="CZ38">
        <f>AH38</f>
        <v>8.31</v>
      </c>
      <c r="DA38">
        <f>AL38</f>
        <v>5.99</v>
      </c>
      <c r="DB38">
        <v>0</v>
      </c>
    </row>
    <row r="39" spans="1:106" x14ac:dyDescent="0.2">
      <c r="A39">
        <f>ROW(Source!A34)</f>
        <v>34</v>
      </c>
      <c r="B39">
        <v>39076825</v>
      </c>
      <c r="C39">
        <v>39077173</v>
      </c>
      <c r="D39">
        <v>37064876</v>
      </c>
      <c r="E39">
        <v>1</v>
      </c>
      <c r="F39">
        <v>1</v>
      </c>
      <c r="G39">
        <v>1</v>
      </c>
      <c r="H39">
        <v>1</v>
      </c>
      <c r="I39" t="s">
        <v>435</v>
      </c>
      <c r="J39" t="s">
        <v>3</v>
      </c>
      <c r="K39" t="s">
        <v>436</v>
      </c>
      <c r="L39">
        <v>1191</v>
      </c>
      <c r="N39">
        <v>1013</v>
      </c>
      <c r="O39" t="s">
        <v>434</v>
      </c>
      <c r="P39" t="s">
        <v>434</v>
      </c>
      <c r="Q39">
        <v>1</v>
      </c>
      <c r="W39">
        <v>0</v>
      </c>
      <c r="X39">
        <v>-1417349443</v>
      </c>
      <c r="Y39">
        <v>0.85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5.99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0.85</v>
      </c>
      <c r="AU39" t="s">
        <v>3</v>
      </c>
      <c r="AV39">
        <v>2</v>
      </c>
      <c r="AW39">
        <v>2</v>
      </c>
      <c r="AX39">
        <v>39077175</v>
      </c>
      <c r="AY39">
        <v>1</v>
      </c>
      <c r="AZ39">
        <v>2048</v>
      </c>
      <c r="BA39">
        <v>47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Y39*Source!I34</f>
        <v>2.5481299999999996</v>
      </c>
      <c r="CY39">
        <f>AD39</f>
        <v>0</v>
      </c>
      <c r="CZ39">
        <f>AH39</f>
        <v>0</v>
      </c>
      <c r="DA39">
        <f>AL39</f>
        <v>1</v>
      </c>
      <c r="DB39">
        <v>0</v>
      </c>
    </row>
    <row r="40" spans="1:106" x14ac:dyDescent="0.2">
      <c r="A40">
        <f>ROW(Source!A34)</f>
        <v>34</v>
      </c>
      <c r="B40">
        <v>39076825</v>
      </c>
      <c r="C40">
        <v>39077173</v>
      </c>
      <c r="D40">
        <v>36882452</v>
      </c>
      <c r="E40">
        <v>1</v>
      </c>
      <c r="F40">
        <v>1</v>
      </c>
      <c r="G40">
        <v>1</v>
      </c>
      <c r="H40">
        <v>2</v>
      </c>
      <c r="I40" t="s">
        <v>437</v>
      </c>
      <c r="J40" t="s">
        <v>438</v>
      </c>
      <c r="K40" t="s">
        <v>439</v>
      </c>
      <c r="L40">
        <v>1368</v>
      </c>
      <c r="N40">
        <v>1011</v>
      </c>
      <c r="O40" t="s">
        <v>440</v>
      </c>
      <c r="P40" t="s">
        <v>440</v>
      </c>
      <c r="Q40">
        <v>1</v>
      </c>
      <c r="W40">
        <v>0</v>
      </c>
      <c r="X40">
        <v>1188625873</v>
      </c>
      <c r="Y40">
        <v>0.4375</v>
      </c>
      <c r="AA40">
        <v>0</v>
      </c>
      <c r="AB40">
        <v>187.25</v>
      </c>
      <c r="AC40">
        <v>13.5</v>
      </c>
      <c r="AD40">
        <v>0</v>
      </c>
      <c r="AE40">
        <v>0</v>
      </c>
      <c r="AF40">
        <v>31.26</v>
      </c>
      <c r="AG40">
        <v>13.5</v>
      </c>
      <c r="AH40">
        <v>0</v>
      </c>
      <c r="AI40">
        <v>1</v>
      </c>
      <c r="AJ40">
        <v>5.99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0.35</v>
      </c>
      <c r="AU40" t="s">
        <v>66</v>
      </c>
      <c r="AV40">
        <v>0</v>
      </c>
      <c r="AW40">
        <v>2</v>
      </c>
      <c r="AX40">
        <v>39077176</v>
      </c>
      <c r="AY40">
        <v>1</v>
      </c>
      <c r="AZ40">
        <v>0</v>
      </c>
      <c r="BA40">
        <v>48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Y40*Source!I34</f>
        <v>1.3115375</v>
      </c>
      <c r="CY40">
        <f>AB40</f>
        <v>187.25</v>
      </c>
      <c r="CZ40">
        <f>AF40</f>
        <v>31.26</v>
      </c>
      <c r="DA40">
        <f>AJ40</f>
        <v>5.99</v>
      </c>
      <c r="DB40">
        <v>0</v>
      </c>
    </row>
    <row r="41" spans="1:106" x14ac:dyDescent="0.2">
      <c r="A41">
        <f>ROW(Source!A34)</f>
        <v>34</v>
      </c>
      <c r="B41">
        <v>39076825</v>
      </c>
      <c r="C41">
        <v>39077173</v>
      </c>
      <c r="D41">
        <v>36883554</v>
      </c>
      <c r="E41">
        <v>1</v>
      </c>
      <c r="F41">
        <v>1</v>
      </c>
      <c r="G41">
        <v>1</v>
      </c>
      <c r="H41">
        <v>2</v>
      </c>
      <c r="I41" t="s">
        <v>443</v>
      </c>
      <c r="J41" t="s">
        <v>444</v>
      </c>
      <c r="K41" t="s">
        <v>445</v>
      </c>
      <c r="L41">
        <v>1368</v>
      </c>
      <c r="N41">
        <v>1011</v>
      </c>
      <c r="O41" t="s">
        <v>440</v>
      </c>
      <c r="P41" t="s">
        <v>440</v>
      </c>
      <c r="Q41">
        <v>1</v>
      </c>
      <c r="W41">
        <v>0</v>
      </c>
      <c r="X41">
        <v>1372534845</v>
      </c>
      <c r="Y41">
        <v>0.625</v>
      </c>
      <c r="AA41">
        <v>0</v>
      </c>
      <c r="AB41">
        <v>393.6</v>
      </c>
      <c r="AC41">
        <v>11.6</v>
      </c>
      <c r="AD41">
        <v>0</v>
      </c>
      <c r="AE41">
        <v>0</v>
      </c>
      <c r="AF41">
        <v>65.709999999999994</v>
      </c>
      <c r="AG41">
        <v>11.6</v>
      </c>
      <c r="AH41">
        <v>0</v>
      </c>
      <c r="AI41">
        <v>1</v>
      </c>
      <c r="AJ41">
        <v>5.99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0.5</v>
      </c>
      <c r="AU41" t="s">
        <v>66</v>
      </c>
      <c r="AV41">
        <v>0</v>
      </c>
      <c r="AW41">
        <v>2</v>
      </c>
      <c r="AX41">
        <v>39077177</v>
      </c>
      <c r="AY41">
        <v>1</v>
      </c>
      <c r="AZ41">
        <v>0</v>
      </c>
      <c r="BA41">
        <v>49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Y41*Source!I34</f>
        <v>1.8736249999999999</v>
      </c>
      <c r="CY41">
        <f>AB41</f>
        <v>393.6</v>
      </c>
      <c r="CZ41">
        <f>AF41</f>
        <v>65.709999999999994</v>
      </c>
      <c r="DA41">
        <f>AJ41</f>
        <v>5.99</v>
      </c>
      <c r="DB41">
        <v>0</v>
      </c>
    </row>
    <row r="42" spans="1:106" x14ac:dyDescent="0.2">
      <c r="A42">
        <f>ROW(Source!A34)</f>
        <v>34</v>
      </c>
      <c r="B42">
        <v>39076825</v>
      </c>
      <c r="C42">
        <v>39077173</v>
      </c>
      <c r="D42">
        <v>36797243</v>
      </c>
      <c r="E42">
        <v>17</v>
      </c>
      <c r="F42">
        <v>1</v>
      </c>
      <c r="G42">
        <v>1</v>
      </c>
      <c r="H42">
        <v>3</v>
      </c>
      <c r="I42" t="s">
        <v>87</v>
      </c>
      <c r="J42" t="s">
        <v>3</v>
      </c>
      <c r="K42" t="s">
        <v>88</v>
      </c>
      <c r="L42">
        <v>1327</v>
      </c>
      <c r="N42">
        <v>1005</v>
      </c>
      <c r="O42" t="s">
        <v>24</v>
      </c>
      <c r="P42" t="s">
        <v>24</v>
      </c>
      <c r="Q42">
        <v>1</v>
      </c>
      <c r="W42">
        <v>0</v>
      </c>
      <c r="X42">
        <v>-919469713</v>
      </c>
      <c r="Y42">
        <v>102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5.99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102</v>
      </c>
      <c r="AU42" t="s">
        <v>3</v>
      </c>
      <c r="AV42">
        <v>0</v>
      </c>
      <c r="AW42">
        <v>2</v>
      </c>
      <c r="AX42">
        <v>39077178</v>
      </c>
      <c r="AY42">
        <v>1</v>
      </c>
      <c r="AZ42">
        <v>0</v>
      </c>
      <c r="BA42">
        <v>50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Y42*Source!I34</f>
        <v>305.7756</v>
      </c>
      <c r="CY42">
        <f>AA42</f>
        <v>0</v>
      </c>
      <c r="CZ42">
        <f>AE42</f>
        <v>0</v>
      </c>
      <c r="DA42">
        <f>AI42</f>
        <v>5.99</v>
      </c>
      <c r="DB42">
        <v>0</v>
      </c>
    </row>
    <row r="43" spans="1:106" x14ac:dyDescent="0.2">
      <c r="A43">
        <f>ROW(Source!A34)</f>
        <v>34</v>
      </c>
      <c r="B43">
        <v>39076825</v>
      </c>
      <c r="C43">
        <v>39077173</v>
      </c>
      <c r="D43">
        <v>36801532</v>
      </c>
      <c r="E43">
        <v>1</v>
      </c>
      <c r="F43">
        <v>1</v>
      </c>
      <c r="G43">
        <v>1</v>
      </c>
      <c r="H43">
        <v>3</v>
      </c>
      <c r="I43" t="s">
        <v>83</v>
      </c>
      <c r="J43" t="s">
        <v>85</v>
      </c>
      <c r="K43" t="s">
        <v>84</v>
      </c>
      <c r="L43">
        <v>1327</v>
      </c>
      <c r="N43">
        <v>1005</v>
      </c>
      <c r="O43" t="s">
        <v>24</v>
      </c>
      <c r="P43" t="s">
        <v>24</v>
      </c>
      <c r="Q43">
        <v>1</v>
      </c>
      <c r="W43">
        <v>0</v>
      </c>
      <c r="X43">
        <v>-1256487638</v>
      </c>
      <c r="Y43">
        <v>102</v>
      </c>
      <c r="AA43">
        <v>1265.0899999999999</v>
      </c>
      <c r="AB43">
        <v>0</v>
      </c>
      <c r="AC43">
        <v>0</v>
      </c>
      <c r="AD43">
        <v>0</v>
      </c>
      <c r="AE43">
        <v>211.2</v>
      </c>
      <c r="AF43">
        <v>0</v>
      </c>
      <c r="AG43">
        <v>0</v>
      </c>
      <c r="AH43">
        <v>0</v>
      </c>
      <c r="AI43">
        <v>5.99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102</v>
      </c>
      <c r="AU43" t="s">
        <v>3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305.7756</v>
      </c>
      <c r="CY43">
        <f>AA43</f>
        <v>1265.0899999999999</v>
      </c>
      <c r="CZ43">
        <f>AE43</f>
        <v>211.2</v>
      </c>
      <c r="DA43">
        <f>AI43</f>
        <v>5.99</v>
      </c>
      <c r="DB43">
        <v>0</v>
      </c>
    </row>
    <row r="44" spans="1:106" x14ac:dyDescent="0.2">
      <c r="A44">
        <f>ROW(Source!A34)</f>
        <v>34</v>
      </c>
      <c r="B44">
        <v>39076825</v>
      </c>
      <c r="C44">
        <v>39077173</v>
      </c>
      <c r="D44">
        <v>36805524</v>
      </c>
      <c r="E44">
        <v>1</v>
      </c>
      <c r="F44">
        <v>1</v>
      </c>
      <c r="G44">
        <v>1</v>
      </c>
      <c r="H44">
        <v>3</v>
      </c>
      <c r="I44" t="s">
        <v>504</v>
      </c>
      <c r="J44" t="s">
        <v>505</v>
      </c>
      <c r="K44" t="s">
        <v>506</v>
      </c>
      <c r="L44">
        <v>1346</v>
      </c>
      <c r="N44">
        <v>1009</v>
      </c>
      <c r="O44" t="s">
        <v>97</v>
      </c>
      <c r="P44" t="s">
        <v>97</v>
      </c>
      <c r="Q44">
        <v>1</v>
      </c>
      <c r="W44">
        <v>0</v>
      </c>
      <c r="X44">
        <v>813963326</v>
      </c>
      <c r="Y44">
        <v>0.5</v>
      </c>
      <c r="AA44">
        <v>10.9</v>
      </c>
      <c r="AB44">
        <v>0</v>
      </c>
      <c r="AC44">
        <v>0</v>
      </c>
      <c r="AD44">
        <v>0</v>
      </c>
      <c r="AE44">
        <v>1.82</v>
      </c>
      <c r="AF44">
        <v>0</v>
      </c>
      <c r="AG44">
        <v>0</v>
      </c>
      <c r="AH44">
        <v>0</v>
      </c>
      <c r="AI44">
        <v>5.99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0.5</v>
      </c>
      <c r="AU44" t="s">
        <v>3</v>
      </c>
      <c r="AV44">
        <v>0</v>
      </c>
      <c r="AW44">
        <v>2</v>
      </c>
      <c r="AX44">
        <v>39077179</v>
      </c>
      <c r="AY44">
        <v>1</v>
      </c>
      <c r="AZ44">
        <v>0</v>
      </c>
      <c r="BA44">
        <v>51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1.4988999999999999</v>
      </c>
      <c r="CY44">
        <f>AA44</f>
        <v>10.9</v>
      </c>
      <c r="CZ44">
        <f>AE44</f>
        <v>1.82</v>
      </c>
      <c r="DA44">
        <f>AI44</f>
        <v>5.99</v>
      </c>
      <c r="DB44">
        <v>0</v>
      </c>
    </row>
    <row r="45" spans="1:106" x14ac:dyDescent="0.2">
      <c r="A45">
        <f>ROW(Source!A34)</f>
        <v>34</v>
      </c>
      <c r="B45">
        <v>39076825</v>
      </c>
      <c r="C45">
        <v>39077173</v>
      </c>
      <c r="D45">
        <v>36836955</v>
      </c>
      <c r="E45">
        <v>1</v>
      </c>
      <c r="F45">
        <v>1</v>
      </c>
      <c r="G45">
        <v>1</v>
      </c>
      <c r="H45">
        <v>3</v>
      </c>
      <c r="I45" t="s">
        <v>90</v>
      </c>
      <c r="J45" t="s">
        <v>93</v>
      </c>
      <c r="K45" t="s">
        <v>91</v>
      </c>
      <c r="L45">
        <v>1348</v>
      </c>
      <c r="N45">
        <v>1009</v>
      </c>
      <c r="O45" t="s">
        <v>92</v>
      </c>
      <c r="P45" t="s">
        <v>92</v>
      </c>
      <c r="Q45">
        <v>1000</v>
      </c>
      <c r="W45">
        <v>0</v>
      </c>
      <c r="X45">
        <v>486476101</v>
      </c>
      <c r="Y45">
        <v>0.05</v>
      </c>
      <c r="AA45">
        <v>67687</v>
      </c>
      <c r="AB45">
        <v>0</v>
      </c>
      <c r="AC45">
        <v>0</v>
      </c>
      <c r="AD45">
        <v>0</v>
      </c>
      <c r="AE45">
        <v>11300</v>
      </c>
      <c r="AF45">
        <v>0</v>
      </c>
      <c r="AG45">
        <v>0</v>
      </c>
      <c r="AH45">
        <v>0</v>
      </c>
      <c r="AI45">
        <v>5.99</v>
      </c>
      <c r="AJ45">
        <v>1</v>
      </c>
      <c r="AK45">
        <v>1</v>
      </c>
      <c r="AL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3</v>
      </c>
      <c r="AT45">
        <v>0.05</v>
      </c>
      <c r="AU45" t="s">
        <v>3</v>
      </c>
      <c r="AV45">
        <v>0</v>
      </c>
      <c r="AW45">
        <v>1</v>
      </c>
      <c r="AX45">
        <v>-1</v>
      </c>
      <c r="AY45">
        <v>0</v>
      </c>
      <c r="AZ45">
        <v>0</v>
      </c>
      <c r="BA45" t="s">
        <v>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0.14989</v>
      </c>
      <c r="CY45">
        <f>AA45</f>
        <v>67687</v>
      </c>
      <c r="CZ45">
        <f>AE45</f>
        <v>11300</v>
      </c>
      <c r="DA45">
        <f>AI45</f>
        <v>5.99</v>
      </c>
      <c r="DB45">
        <v>0</v>
      </c>
    </row>
    <row r="46" spans="1:106" x14ac:dyDescent="0.2">
      <c r="A46">
        <f>ROW(Source!A34)</f>
        <v>34</v>
      </c>
      <c r="B46">
        <v>39076825</v>
      </c>
      <c r="C46">
        <v>39077173</v>
      </c>
      <c r="D46">
        <v>36796764</v>
      </c>
      <c r="E46">
        <v>17</v>
      </c>
      <c r="F46">
        <v>1</v>
      </c>
      <c r="G46">
        <v>1</v>
      </c>
      <c r="H46">
        <v>3</v>
      </c>
      <c r="I46" t="s">
        <v>95</v>
      </c>
      <c r="J46" t="s">
        <v>3</v>
      </c>
      <c r="K46" t="s">
        <v>96</v>
      </c>
      <c r="L46">
        <v>1346</v>
      </c>
      <c r="N46">
        <v>1009</v>
      </c>
      <c r="O46" t="s">
        <v>97</v>
      </c>
      <c r="P46" t="s">
        <v>97</v>
      </c>
      <c r="Q46">
        <v>1</v>
      </c>
      <c r="W46">
        <v>0</v>
      </c>
      <c r="X46">
        <v>290394019</v>
      </c>
      <c r="Y46">
        <v>50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5.99</v>
      </c>
      <c r="AJ46">
        <v>1</v>
      </c>
      <c r="AK46">
        <v>1</v>
      </c>
      <c r="AL46">
        <v>1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3</v>
      </c>
      <c r="AT46">
        <v>50</v>
      </c>
      <c r="AU46" t="s">
        <v>3</v>
      </c>
      <c r="AV46">
        <v>0</v>
      </c>
      <c r="AW46">
        <v>2</v>
      </c>
      <c r="AX46">
        <v>39077180</v>
      </c>
      <c r="AY46">
        <v>1</v>
      </c>
      <c r="AZ46">
        <v>0</v>
      </c>
      <c r="BA46">
        <v>52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149.88999999999999</v>
      </c>
      <c r="CY46">
        <f>AA46</f>
        <v>0</v>
      </c>
      <c r="CZ46">
        <f>AE46</f>
        <v>0</v>
      </c>
      <c r="DA46">
        <f>AI46</f>
        <v>5.99</v>
      </c>
      <c r="DB46">
        <v>0</v>
      </c>
    </row>
    <row r="47" spans="1:106" x14ac:dyDescent="0.2">
      <c r="A47">
        <f>ROW(Source!A39)</f>
        <v>39</v>
      </c>
      <c r="B47">
        <v>39076825</v>
      </c>
      <c r="C47">
        <v>39076908</v>
      </c>
      <c r="D47">
        <v>37072767</v>
      </c>
      <c r="E47">
        <v>1</v>
      </c>
      <c r="F47">
        <v>1</v>
      </c>
      <c r="G47">
        <v>1</v>
      </c>
      <c r="H47">
        <v>1</v>
      </c>
      <c r="I47" t="s">
        <v>507</v>
      </c>
      <c r="J47" t="s">
        <v>3</v>
      </c>
      <c r="K47" t="s">
        <v>508</v>
      </c>
      <c r="L47">
        <v>1191</v>
      </c>
      <c r="N47">
        <v>1013</v>
      </c>
      <c r="O47" t="s">
        <v>434</v>
      </c>
      <c r="P47" t="s">
        <v>434</v>
      </c>
      <c r="Q47">
        <v>1</v>
      </c>
      <c r="W47">
        <v>0</v>
      </c>
      <c r="X47">
        <v>-1027537862</v>
      </c>
      <c r="Y47">
        <v>7.6819999999999995</v>
      </c>
      <c r="AA47">
        <v>0</v>
      </c>
      <c r="AB47">
        <v>0</v>
      </c>
      <c r="AC47">
        <v>0</v>
      </c>
      <c r="AD47">
        <v>54.99</v>
      </c>
      <c r="AE47">
        <v>0</v>
      </c>
      <c r="AF47">
        <v>0</v>
      </c>
      <c r="AG47">
        <v>0</v>
      </c>
      <c r="AH47">
        <v>9.18</v>
      </c>
      <c r="AI47">
        <v>1</v>
      </c>
      <c r="AJ47">
        <v>1</v>
      </c>
      <c r="AK47">
        <v>1</v>
      </c>
      <c r="AL47">
        <v>5.99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6.68</v>
      </c>
      <c r="AU47" t="s">
        <v>67</v>
      </c>
      <c r="AV47">
        <v>1</v>
      </c>
      <c r="AW47">
        <v>2</v>
      </c>
      <c r="AX47">
        <v>39076909</v>
      </c>
      <c r="AY47">
        <v>1</v>
      </c>
      <c r="AZ47">
        <v>0</v>
      </c>
      <c r="BA47">
        <v>53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Y47*Source!I39</f>
        <v>11.450021</v>
      </c>
      <c r="CY47">
        <f>AD47</f>
        <v>54.99</v>
      </c>
      <c r="CZ47">
        <f>AH47</f>
        <v>9.18</v>
      </c>
      <c r="DA47">
        <f>AL47</f>
        <v>5.99</v>
      </c>
      <c r="DB47">
        <v>0</v>
      </c>
    </row>
    <row r="48" spans="1:106" x14ac:dyDescent="0.2">
      <c r="A48">
        <f>ROW(Source!A39)</f>
        <v>39</v>
      </c>
      <c r="B48">
        <v>39076825</v>
      </c>
      <c r="C48">
        <v>39076908</v>
      </c>
      <c r="D48">
        <v>37064876</v>
      </c>
      <c r="E48">
        <v>1</v>
      </c>
      <c r="F48">
        <v>1</v>
      </c>
      <c r="G48">
        <v>1</v>
      </c>
      <c r="H48">
        <v>1</v>
      </c>
      <c r="I48" t="s">
        <v>435</v>
      </c>
      <c r="J48" t="s">
        <v>3</v>
      </c>
      <c r="K48" t="s">
        <v>436</v>
      </c>
      <c r="L48">
        <v>1191</v>
      </c>
      <c r="N48">
        <v>1013</v>
      </c>
      <c r="O48" t="s">
        <v>434</v>
      </c>
      <c r="P48" t="s">
        <v>434</v>
      </c>
      <c r="Q48">
        <v>1</v>
      </c>
      <c r="W48">
        <v>0</v>
      </c>
      <c r="X48">
        <v>-1417349443</v>
      </c>
      <c r="Y48">
        <v>0.04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5.99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0.04</v>
      </c>
      <c r="AU48" t="s">
        <v>3</v>
      </c>
      <c r="AV48">
        <v>2</v>
      </c>
      <c r="AW48">
        <v>2</v>
      </c>
      <c r="AX48">
        <v>39076910</v>
      </c>
      <c r="AY48">
        <v>1</v>
      </c>
      <c r="AZ48">
        <v>2048</v>
      </c>
      <c r="BA48">
        <v>54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Y48*Source!I39</f>
        <v>5.9619999999999999E-2</v>
      </c>
      <c r="CY48">
        <f>AD48</f>
        <v>0</v>
      </c>
      <c r="CZ48">
        <f>AH48</f>
        <v>0</v>
      </c>
      <c r="DA48">
        <f>AL48</f>
        <v>1</v>
      </c>
      <c r="DB48">
        <v>0</v>
      </c>
    </row>
    <row r="49" spans="1:106" x14ac:dyDescent="0.2">
      <c r="A49">
        <f>ROW(Source!A39)</f>
        <v>39</v>
      </c>
      <c r="B49">
        <v>39076825</v>
      </c>
      <c r="C49">
        <v>39076908</v>
      </c>
      <c r="D49">
        <v>36882452</v>
      </c>
      <c r="E49">
        <v>1</v>
      </c>
      <c r="F49">
        <v>1</v>
      </c>
      <c r="G49">
        <v>1</v>
      </c>
      <c r="H49">
        <v>2</v>
      </c>
      <c r="I49" t="s">
        <v>437</v>
      </c>
      <c r="J49" t="s">
        <v>438</v>
      </c>
      <c r="K49" t="s">
        <v>439</v>
      </c>
      <c r="L49">
        <v>1368</v>
      </c>
      <c r="N49">
        <v>1011</v>
      </c>
      <c r="O49" t="s">
        <v>440</v>
      </c>
      <c r="P49" t="s">
        <v>440</v>
      </c>
      <c r="Q49">
        <v>1</v>
      </c>
      <c r="W49">
        <v>0</v>
      </c>
      <c r="X49">
        <v>1188625873</v>
      </c>
      <c r="Y49">
        <v>6.2500000000000003E-3</v>
      </c>
      <c r="AA49">
        <v>0</v>
      </c>
      <c r="AB49">
        <v>187.25</v>
      </c>
      <c r="AC49">
        <v>13.5</v>
      </c>
      <c r="AD49">
        <v>0</v>
      </c>
      <c r="AE49">
        <v>0</v>
      </c>
      <c r="AF49">
        <v>31.26</v>
      </c>
      <c r="AG49">
        <v>13.5</v>
      </c>
      <c r="AH49">
        <v>0</v>
      </c>
      <c r="AI49">
        <v>1</v>
      </c>
      <c r="AJ49">
        <v>5.99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5.0000000000000001E-3</v>
      </c>
      <c r="AU49" t="s">
        <v>66</v>
      </c>
      <c r="AV49">
        <v>0</v>
      </c>
      <c r="AW49">
        <v>2</v>
      </c>
      <c r="AX49">
        <v>39076911</v>
      </c>
      <c r="AY49">
        <v>1</v>
      </c>
      <c r="AZ49">
        <v>0</v>
      </c>
      <c r="BA49">
        <v>55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Y49*Source!I39</f>
        <v>9.3156249999999993E-3</v>
      </c>
      <c r="CY49">
        <f>AB49</f>
        <v>187.25</v>
      </c>
      <c r="CZ49">
        <f>AF49</f>
        <v>31.26</v>
      </c>
      <c r="DA49">
        <f>AJ49</f>
        <v>5.99</v>
      </c>
      <c r="DB49">
        <v>0</v>
      </c>
    </row>
    <row r="50" spans="1:106" x14ac:dyDescent="0.2">
      <c r="A50">
        <f>ROW(Source!A39)</f>
        <v>39</v>
      </c>
      <c r="B50">
        <v>39076825</v>
      </c>
      <c r="C50">
        <v>39076908</v>
      </c>
      <c r="D50">
        <v>36883554</v>
      </c>
      <c r="E50">
        <v>1</v>
      </c>
      <c r="F50">
        <v>1</v>
      </c>
      <c r="G50">
        <v>1</v>
      </c>
      <c r="H50">
        <v>2</v>
      </c>
      <c r="I50" t="s">
        <v>443</v>
      </c>
      <c r="J50" t="s">
        <v>444</v>
      </c>
      <c r="K50" t="s">
        <v>445</v>
      </c>
      <c r="L50">
        <v>1368</v>
      </c>
      <c r="N50">
        <v>1011</v>
      </c>
      <c r="O50" t="s">
        <v>440</v>
      </c>
      <c r="P50" t="s">
        <v>440</v>
      </c>
      <c r="Q50">
        <v>1</v>
      </c>
      <c r="W50">
        <v>0</v>
      </c>
      <c r="X50">
        <v>1372534845</v>
      </c>
      <c r="Y50">
        <v>3.7499999999999999E-2</v>
      </c>
      <c r="AA50">
        <v>0</v>
      </c>
      <c r="AB50">
        <v>393.6</v>
      </c>
      <c r="AC50">
        <v>11.6</v>
      </c>
      <c r="AD50">
        <v>0</v>
      </c>
      <c r="AE50">
        <v>0</v>
      </c>
      <c r="AF50">
        <v>65.709999999999994</v>
      </c>
      <c r="AG50">
        <v>11.6</v>
      </c>
      <c r="AH50">
        <v>0</v>
      </c>
      <c r="AI50">
        <v>1</v>
      </c>
      <c r="AJ50">
        <v>5.99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0.03</v>
      </c>
      <c r="AU50" t="s">
        <v>66</v>
      </c>
      <c r="AV50">
        <v>0</v>
      </c>
      <c r="AW50">
        <v>2</v>
      </c>
      <c r="AX50">
        <v>39076912</v>
      </c>
      <c r="AY50">
        <v>1</v>
      </c>
      <c r="AZ50">
        <v>0</v>
      </c>
      <c r="BA50">
        <v>56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Y50*Source!I39</f>
        <v>5.5893749999999999E-2</v>
      </c>
      <c r="CY50">
        <f>AB50</f>
        <v>393.6</v>
      </c>
      <c r="CZ50">
        <f>AF50</f>
        <v>65.709999999999994</v>
      </c>
      <c r="DA50">
        <f>AJ50</f>
        <v>5.99</v>
      </c>
      <c r="DB50">
        <v>0</v>
      </c>
    </row>
    <row r="51" spans="1:106" x14ac:dyDescent="0.2">
      <c r="A51">
        <f>ROW(Source!A39)</f>
        <v>39</v>
      </c>
      <c r="B51">
        <v>39076825</v>
      </c>
      <c r="C51">
        <v>39076908</v>
      </c>
      <c r="D51">
        <v>36804478</v>
      </c>
      <c r="E51">
        <v>1</v>
      </c>
      <c r="F51">
        <v>1</v>
      </c>
      <c r="G51">
        <v>1</v>
      </c>
      <c r="H51">
        <v>3</v>
      </c>
      <c r="I51" t="s">
        <v>509</v>
      </c>
      <c r="J51" t="s">
        <v>510</v>
      </c>
      <c r="K51" t="s">
        <v>511</v>
      </c>
      <c r="L51">
        <v>1355</v>
      </c>
      <c r="N51">
        <v>1010</v>
      </c>
      <c r="O51" t="s">
        <v>105</v>
      </c>
      <c r="P51" t="s">
        <v>105</v>
      </c>
      <c r="Q51">
        <v>100</v>
      </c>
      <c r="W51">
        <v>0</v>
      </c>
      <c r="X51">
        <v>-725528132</v>
      </c>
      <c r="Y51">
        <v>2.63</v>
      </c>
      <c r="AA51">
        <v>71.88</v>
      </c>
      <c r="AB51">
        <v>0</v>
      </c>
      <c r="AC51">
        <v>0</v>
      </c>
      <c r="AD51">
        <v>0</v>
      </c>
      <c r="AE51">
        <v>12</v>
      </c>
      <c r="AF51">
        <v>0</v>
      </c>
      <c r="AG51">
        <v>0</v>
      </c>
      <c r="AH51">
        <v>0</v>
      </c>
      <c r="AI51">
        <v>5.99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2.63</v>
      </c>
      <c r="AU51" t="s">
        <v>3</v>
      </c>
      <c r="AV51">
        <v>0</v>
      </c>
      <c r="AW51">
        <v>2</v>
      </c>
      <c r="AX51">
        <v>39076913</v>
      </c>
      <c r="AY51">
        <v>1</v>
      </c>
      <c r="AZ51">
        <v>0</v>
      </c>
      <c r="BA51">
        <v>57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Y51*Source!I39</f>
        <v>3.9200149999999998</v>
      </c>
      <c r="CY51">
        <f t="shared" ref="CY51:CY64" si="3">AA51</f>
        <v>71.88</v>
      </c>
      <c r="CZ51">
        <f t="shared" ref="CZ51:CZ64" si="4">AE51</f>
        <v>12</v>
      </c>
      <c r="DA51">
        <f t="shared" ref="DA51:DA64" si="5">AI51</f>
        <v>5.99</v>
      </c>
      <c r="DB51">
        <v>0</v>
      </c>
    </row>
    <row r="52" spans="1:106" x14ac:dyDescent="0.2">
      <c r="A52">
        <f>ROW(Source!A39)</f>
        <v>39</v>
      </c>
      <c r="B52">
        <v>39076825</v>
      </c>
      <c r="C52">
        <v>39076908</v>
      </c>
      <c r="D52">
        <v>36804581</v>
      </c>
      <c r="E52">
        <v>1</v>
      </c>
      <c r="F52">
        <v>1</v>
      </c>
      <c r="G52">
        <v>1</v>
      </c>
      <c r="H52">
        <v>3</v>
      </c>
      <c r="I52" t="s">
        <v>512</v>
      </c>
      <c r="J52" t="s">
        <v>513</v>
      </c>
      <c r="K52" t="s">
        <v>514</v>
      </c>
      <c r="L52">
        <v>1356</v>
      </c>
      <c r="N52">
        <v>1010</v>
      </c>
      <c r="O52" t="s">
        <v>515</v>
      </c>
      <c r="P52" t="s">
        <v>515</v>
      </c>
      <c r="Q52">
        <v>1000</v>
      </c>
      <c r="W52">
        <v>0</v>
      </c>
      <c r="X52">
        <v>1130533903</v>
      </c>
      <c r="Y52">
        <v>0.26300000000000001</v>
      </c>
      <c r="AA52">
        <v>958.4</v>
      </c>
      <c r="AB52">
        <v>0</v>
      </c>
      <c r="AC52">
        <v>0</v>
      </c>
      <c r="AD52">
        <v>0</v>
      </c>
      <c r="AE52">
        <v>160</v>
      </c>
      <c r="AF52">
        <v>0</v>
      </c>
      <c r="AG52">
        <v>0</v>
      </c>
      <c r="AH52">
        <v>0</v>
      </c>
      <c r="AI52">
        <v>5.99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0.26300000000000001</v>
      </c>
      <c r="AU52" t="s">
        <v>3</v>
      </c>
      <c r="AV52">
        <v>0</v>
      </c>
      <c r="AW52">
        <v>2</v>
      </c>
      <c r="AX52">
        <v>39076914</v>
      </c>
      <c r="AY52">
        <v>1</v>
      </c>
      <c r="AZ52">
        <v>0</v>
      </c>
      <c r="BA52">
        <v>58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Y52*Source!I39</f>
        <v>0.3920015</v>
      </c>
      <c r="CY52">
        <f t="shared" si="3"/>
        <v>958.4</v>
      </c>
      <c r="CZ52">
        <f t="shared" si="4"/>
        <v>160</v>
      </c>
      <c r="DA52">
        <f t="shared" si="5"/>
        <v>5.99</v>
      </c>
      <c r="DB52">
        <v>0</v>
      </c>
    </row>
    <row r="53" spans="1:106" x14ac:dyDescent="0.2">
      <c r="A53">
        <f>ROW(Source!A39)</f>
        <v>39</v>
      </c>
      <c r="B53">
        <v>39076825</v>
      </c>
      <c r="C53">
        <v>39076908</v>
      </c>
      <c r="D53">
        <v>36797263</v>
      </c>
      <c r="E53">
        <v>17</v>
      </c>
      <c r="F53">
        <v>1</v>
      </c>
      <c r="G53">
        <v>1</v>
      </c>
      <c r="H53">
        <v>3</v>
      </c>
      <c r="I53" t="s">
        <v>129</v>
      </c>
      <c r="J53" t="s">
        <v>3</v>
      </c>
      <c r="K53" t="s">
        <v>130</v>
      </c>
      <c r="L53">
        <v>1301</v>
      </c>
      <c r="N53">
        <v>1003</v>
      </c>
      <c r="O53" t="s">
        <v>126</v>
      </c>
      <c r="P53" t="s">
        <v>126</v>
      </c>
      <c r="Q53">
        <v>1</v>
      </c>
      <c r="W53">
        <v>0</v>
      </c>
      <c r="X53">
        <v>-2049262376</v>
      </c>
      <c r="Y53">
        <v>101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5.99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3</v>
      </c>
      <c r="AT53">
        <v>101</v>
      </c>
      <c r="AU53" t="s">
        <v>3</v>
      </c>
      <c r="AV53">
        <v>0</v>
      </c>
      <c r="AW53">
        <v>2</v>
      </c>
      <c r="AX53">
        <v>39076915</v>
      </c>
      <c r="AY53">
        <v>1</v>
      </c>
      <c r="AZ53">
        <v>0</v>
      </c>
      <c r="BA53">
        <v>59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Y53*Source!I39</f>
        <v>150.54049999999998</v>
      </c>
      <c r="CY53">
        <f t="shared" si="3"/>
        <v>0</v>
      </c>
      <c r="CZ53">
        <f t="shared" si="4"/>
        <v>0</v>
      </c>
      <c r="DA53">
        <f t="shared" si="5"/>
        <v>5.99</v>
      </c>
      <c r="DB53">
        <v>0</v>
      </c>
    </row>
    <row r="54" spans="1:106" x14ac:dyDescent="0.2">
      <c r="A54">
        <f>ROW(Source!A39)</f>
        <v>39</v>
      </c>
      <c r="B54">
        <v>39076825</v>
      </c>
      <c r="C54">
        <v>39076908</v>
      </c>
      <c r="D54">
        <v>36832175</v>
      </c>
      <c r="E54">
        <v>1</v>
      </c>
      <c r="F54">
        <v>1</v>
      </c>
      <c r="G54">
        <v>1</v>
      </c>
      <c r="H54">
        <v>3</v>
      </c>
      <c r="I54" t="s">
        <v>124</v>
      </c>
      <c r="J54" t="s">
        <v>127</v>
      </c>
      <c r="K54" t="s">
        <v>125</v>
      </c>
      <c r="L54">
        <v>1301</v>
      </c>
      <c r="N54">
        <v>1003</v>
      </c>
      <c r="O54" t="s">
        <v>126</v>
      </c>
      <c r="P54" t="s">
        <v>126</v>
      </c>
      <c r="Q54">
        <v>1</v>
      </c>
      <c r="W54">
        <v>0</v>
      </c>
      <c r="X54">
        <v>26470480</v>
      </c>
      <c r="Y54">
        <v>101</v>
      </c>
      <c r="AA54">
        <v>73.680000000000007</v>
      </c>
      <c r="AB54">
        <v>0</v>
      </c>
      <c r="AC54">
        <v>0</v>
      </c>
      <c r="AD54">
        <v>0</v>
      </c>
      <c r="AE54">
        <v>12.3</v>
      </c>
      <c r="AF54">
        <v>0</v>
      </c>
      <c r="AG54">
        <v>0</v>
      </c>
      <c r="AH54">
        <v>0</v>
      </c>
      <c r="AI54">
        <v>5.99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3</v>
      </c>
      <c r="AT54">
        <v>101</v>
      </c>
      <c r="AU54" t="s">
        <v>3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Y54*Source!I39</f>
        <v>150.54049999999998</v>
      </c>
      <c r="CY54">
        <f t="shared" si="3"/>
        <v>73.680000000000007</v>
      </c>
      <c r="CZ54">
        <f t="shared" si="4"/>
        <v>12.3</v>
      </c>
      <c r="DA54">
        <f t="shared" si="5"/>
        <v>5.99</v>
      </c>
      <c r="DB54">
        <v>0</v>
      </c>
    </row>
    <row r="55" spans="1:106" x14ac:dyDescent="0.2">
      <c r="A55">
        <f>ROW(Source!A39)</f>
        <v>39</v>
      </c>
      <c r="B55">
        <v>39076825</v>
      </c>
      <c r="C55">
        <v>39076908</v>
      </c>
      <c r="D55">
        <v>36797270</v>
      </c>
      <c r="E55">
        <v>17</v>
      </c>
      <c r="F55">
        <v>1</v>
      </c>
      <c r="G55">
        <v>1</v>
      </c>
      <c r="H55">
        <v>3</v>
      </c>
      <c r="I55" t="s">
        <v>132</v>
      </c>
      <c r="J55" t="s">
        <v>3</v>
      </c>
      <c r="K55" t="s">
        <v>133</v>
      </c>
      <c r="L55">
        <v>1354</v>
      </c>
      <c r="N55">
        <v>1010</v>
      </c>
      <c r="O55" t="s">
        <v>134</v>
      </c>
      <c r="P55" t="s">
        <v>134</v>
      </c>
      <c r="Q55">
        <v>1</v>
      </c>
      <c r="W55">
        <v>0</v>
      </c>
      <c r="X55">
        <v>457303772</v>
      </c>
      <c r="Y55">
        <v>6.7091580000000004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5.99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6.7091580000000004</v>
      </c>
      <c r="AU55" t="s">
        <v>3</v>
      </c>
      <c r="AV55">
        <v>0</v>
      </c>
      <c r="AW55">
        <v>2</v>
      </c>
      <c r="AX55">
        <v>39076916</v>
      </c>
      <c r="AY55">
        <v>1</v>
      </c>
      <c r="AZ55">
        <v>6144</v>
      </c>
      <c r="BA55">
        <v>60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Y55*Source!I39</f>
        <v>9.9999999989999999</v>
      </c>
      <c r="CY55">
        <f t="shared" si="3"/>
        <v>0</v>
      </c>
      <c r="CZ55">
        <f t="shared" si="4"/>
        <v>0</v>
      </c>
      <c r="DA55">
        <f t="shared" si="5"/>
        <v>5.99</v>
      </c>
      <c r="DB55">
        <v>0</v>
      </c>
    </row>
    <row r="56" spans="1:106" x14ac:dyDescent="0.2">
      <c r="A56">
        <f>ROW(Source!A39)</f>
        <v>39</v>
      </c>
      <c r="B56">
        <v>39076825</v>
      </c>
      <c r="C56">
        <v>39076908</v>
      </c>
      <c r="D56">
        <v>36797269</v>
      </c>
      <c r="E56">
        <v>17</v>
      </c>
      <c r="F56">
        <v>1</v>
      </c>
      <c r="G56">
        <v>1</v>
      </c>
      <c r="H56">
        <v>3</v>
      </c>
      <c r="I56" t="s">
        <v>132</v>
      </c>
      <c r="J56" t="s">
        <v>3</v>
      </c>
      <c r="K56" t="s">
        <v>136</v>
      </c>
      <c r="L56">
        <v>1354</v>
      </c>
      <c r="N56">
        <v>1010</v>
      </c>
      <c r="O56" t="s">
        <v>134</v>
      </c>
      <c r="P56" t="s">
        <v>134</v>
      </c>
      <c r="Q56">
        <v>1</v>
      </c>
      <c r="W56">
        <v>0</v>
      </c>
      <c r="X56">
        <v>119324816</v>
      </c>
      <c r="Y56">
        <v>6.7091580000000004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5.99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6.7091580000000004</v>
      </c>
      <c r="AU56" t="s">
        <v>3</v>
      </c>
      <c r="AV56">
        <v>0</v>
      </c>
      <c r="AW56">
        <v>2</v>
      </c>
      <c r="AX56">
        <v>39076917</v>
      </c>
      <c r="AY56">
        <v>1</v>
      </c>
      <c r="AZ56">
        <v>6144</v>
      </c>
      <c r="BA56">
        <v>61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Y56*Source!I39</f>
        <v>9.9999999989999999</v>
      </c>
      <c r="CY56">
        <f t="shared" si="3"/>
        <v>0</v>
      </c>
      <c r="CZ56">
        <f t="shared" si="4"/>
        <v>0</v>
      </c>
      <c r="DA56">
        <f t="shared" si="5"/>
        <v>5.99</v>
      </c>
      <c r="DB56">
        <v>0</v>
      </c>
    </row>
    <row r="57" spans="1:106" x14ac:dyDescent="0.2">
      <c r="A57">
        <f>ROW(Source!A39)</f>
        <v>39</v>
      </c>
      <c r="B57">
        <v>39076825</v>
      </c>
      <c r="C57">
        <v>39076908</v>
      </c>
      <c r="D57">
        <v>36797268</v>
      </c>
      <c r="E57">
        <v>17</v>
      </c>
      <c r="F57">
        <v>1</v>
      </c>
      <c r="G57">
        <v>1</v>
      </c>
      <c r="H57">
        <v>3</v>
      </c>
      <c r="I57" t="s">
        <v>132</v>
      </c>
      <c r="J57" t="s">
        <v>3</v>
      </c>
      <c r="K57" t="s">
        <v>138</v>
      </c>
      <c r="L57">
        <v>1354</v>
      </c>
      <c r="N57">
        <v>1010</v>
      </c>
      <c r="O57" t="s">
        <v>134</v>
      </c>
      <c r="P57" t="s">
        <v>134</v>
      </c>
      <c r="Q57">
        <v>1</v>
      </c>
      <c r="W57">
        <v>0</v>
      </c>
      <c r="X57">
        <v>2133044040</v>
      </c>
      <c r="Y57">
        <v>40.254947999999999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5.99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3</v>
      </c>
      <c r="AT57">
        <v>40.254947999999999</v>
      </c>
      <c r="AU57" t="s">
        <v>3</v>
      </c>
      <c r="AV57">
        <v>0</v>
      </c>
      <c r="AW57">
        <v>2</v>
      </c>
      <c r="AX57">
        <v>39076918</v>
      </c>
      <c r="AY57">
        <v>1</v>
      </c>
      <c r="AZ57">
        <v>6144</v>
      </c>
      <c r="BA57">
        <v>62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Y57*Source!I39</f>
        <v>59.999999993999992</v>
      </c>
      <c r="CY57">
        <f t="shared" si="3"/>
        <v>0</v>
      </c>
      <c r="CZ57">
        <f t="shared" si="4"/>
        <v>0</v>
      </c>
      <c r="DA57">
        <f t="shared" si="5"/>
        <v>5.99</v>
      </c>
      <c r="DB57">
        <v>0</v>
      </c>
    </row>
    <row r="58" spans="1:106" x14ac:dyDescent="0.2">
      <c r="A58">
        <f>ROW(Source!A39)</f>
        <v>39</v>
      </c>
      <c r="B58">
        <v>39076825</v>
      </c>
      <c r="C58">
        <v>39076908</v>
      </c>
      <c r="D58">
        <v>36797266</v>
      </c>
      <c r="E58">
        <v>17</v>
      </c>
      <c r="F58">
        <v>1</v>
      </c>
      <c r="G58">
        <v>1</v>
      </c>
      <c r="H58">
        <v>3</v>
      </c>
      <c r="I58" t="s">
        <v>132</v>
      </c>
      <c r="J58" t="s">
        <v>3</v>
      </c>
      <c r="K58" t="s">
        <v>140</v>
      </c>
      <c r="L58">
        <v>1354</v>
      </c>
      <c r="N58">
        <v>1010</v>
      </c>
      <c r="O58" t="s">
        <v>134</v>
      </c>
      <c r="P58" t="s">
        <v>134</v>
      </c>
      <c r="Q58">
        <v>1</v>
      </c>
      <c r="W58">
        <v>0</v>
      </c>
      <c r="X58">
        <v>1953413105</v>
      </c>
      <c r="Y58">
        <v>8.0509900000000005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5.99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3</v>
      </c>
      <c r="AT58">
        <v>8.0509900000000005</v>
      </c>
      <c r="AU58" t="s">
        <v>3</v>
      </c>
      <c r="AV58">
        <v>0</v>
      </c>
      <c r="AW58">
        <v>2</v>
      </c>
      <c r="AX58">
        <v>39076919</v>
      </c>
      <c r="AY58">
        <v>1</v>
      </c>
      <c r="AZ58">
        <v>6144</v>
      </c>
      <c r="BA58">
        <v>63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Y58*Source!I39</f>
        <v>12.000000594999999</v>
      </c>
      <c r="CY58">
        <f t="shared" si="3"/>
        <v>0</v>
      </c>
      <c r="CZ58">
        <f t="shared" si="4"/>
        <v>0</v>
      </c>
      <c r="DA58">
        <f t="shared" si="5"/>
        <v>5.99</v>
      </c>
      <c r="DB58">
        <v>0</v>
      </c>
    </row>
    <row r="59" spans="1:106" x14ac:dyDescent="0.2">
      <c r="A59">
        <f>ROW(Source!A39)</f>
        <v>39</v>
      </c>
      <c r="B59">
        <v>39076825</v>
      </c>
      <c r="C59">
        <v>39076908</v>
      </c>
      <c r="D59">
        <v>36797267</v>
      </c>
      <c r="E59">
        <v>17</v>
      </c>
      <c r="F59">
        <v>1</v>
      </c>
      <c r="G59">
        <v>1</v>
      </c>
      <c r="H59">
        <v>3</v>
      </c>
      <c r="I59" t="s">
        <v>132</v>
      </c>
      <c r="J59" t="s">
        <v>3</v>
      </c>
      <c r="K59" t="s">
        <v>142</v>
      </c>
      <c r="L59">
        <v>1354</v>
      </c>
      <c r="N59">
        <v>1010</v>
      </c>
      <c r="O59" t="s">
        <v>134</v>
      </c>
      <c r="P59" t="s">
        <v>134</v>
      </c>
      <c r="Q59">
        <v>1</v>
      </c>
      <c r="W59">
        <v>0</v>
      </c>
      <c r="X59">
        <v>-333106949</v>
      </c>
      <c r="Y59">
        <v>8.0509900000000005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5.99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3</v>
      </c>
      <c r="AT59">
        <v>8.0509900000000005</v>
      </c>
      <c r="AU59" t="s">
        <v>3</v>
      </c>
      <c r="AV59">
        <v>0</v>
      </c>
      <c r="AW59">
        <v>2</v>
      </c>
      <c r="AX59">
        <v>39076920</v>
      </c>
      <c r="AY59">
        <v>1</v>
      </c>
      <c r="AZ59">
        <v>6144</v>
      </c>
      <c r="BA59">
        <v>64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Y59*Source!I39</f>
        <v>12.000000594999999</v>
      </c>
      <c r="CY59">
        <f t="shared" si="3"/>
        <v>0</v>
      </c>
      <c r="CZ59">
        <f t="shared" si="4"/>
        <v>0</v>
      </c>
      <c r="DA59">
        <f t="shared" si="5"/>
        <v>5.99</v>
      </c>
      <c r="DB59">
        <v>0</v>
      </c>
    </row>
    <row r="60" spans="1:106" x14ac:dyDescent="0.2">
      <c r="A60">
        <f>ROW(Source!A39)</f>
        <v>39</v>
      </c>
      <c r="B60">
        <v>39076825</v>
      </c>
      <c r="C60">
        <v>39076908</v>
      </c>
      <c r="D60">
        <v>36832262</v>
      </c>
      <c r="E60">
        <v>1</v>
      </c>
      <c r="F60">
        <v>1</v>
      </c>
      <c r="G60">
        <v>1</v>
      </c>
      <c r="H60">
        <v>3</v>
      </c>
      <c r="I60" t="s">
        <v>116</v>
      </c>
      <c r="J60" t="s">
        <v>118</v>
      </c>
      <c r="K60" t="s">
        <v>117</v>
      </c>
      <c r="L60">
        <v>1355</v>
      </c>
      <c r="N60">
        <v>1010</v>
      </c>
      <c r="O60" t="s">
        <v>105</v>
      </c>
      <c r="P60" t="s">
        <v>105</v>
      </c>
      <c r="Q60">
        <v>100</v>
      </c>
      <c r="W60">
        <v>0</v>
      </c>
      <c r="X60">
        <v>766681708</v>
      </c>
      <c r="Y60">
        <v>8.0509999999999998E-2</v>
      </c>
      <c r="AA60">
        <v>604.99</v>
      </c>
      <c r="AB60">
        <v>0</v>
      </c>
      <c r="AC60">
        <v>0</v>
      </c>
      <c r="AD60">
        <v>0</v>
      </c>
      <c r="AE60">
        <v>101</v>
      </c>
      <c r="AF60">
        <v>0</v>
      </c>
      <c r="AG60">
        <v>0</v>
      </c>
      <c r="AH60">
        <v>0</v>
      </c>
      <c r="AI60">
        <v>5.99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3</v>
      </c>
      <c r="AT60">
        <v>8.0509999999999998E-2</v>
      </c>
      <c r="AU60" t="s">
        <v>3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3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Y60*Source!I39</f>
        <v>0.120000155</v>
      </c>
      <c r="CY60">
        <f t="shared" si="3"/>
        <v>604.99</v>
      </c>
      <c r="CZ60">
        <f t="shared" si="4"/>
        <v>101</v>
      </c>
      <c r="DA60">
        <f t="shared" si="5"/>
        <v>5.99</v>
      </c>
      <c r="DB60">
        <v>0</v>
      </c>
    </row>
    <row r="61" spans="1:106" x14ac:dyDescent="0.2">
      <c r="A61">
        <f>ROW(Source!A39)</f>
        <v>39</v>
      </c>
      <c r="B61">
        <v>39076825</v>
      </c>
      <c r="C61">
        <v>39076908</v>
      </c>
      <c r="D61">
        <v>36832264</v>
      </c>
      <c r="E61">
        <v>1</v>
      </c>
      <c r="F61">
        <v>1</v>
      </c>
      <c r="G61">
        <v>1</v>
      </c>
      <c r="H61">
        <v>3</v>
      </c>
      <c r="I61" t="s">
        <v>120</v>
      </c>
      <c r="J61" t="s">
        <v>122</v>
      </c>
      <c r="K61" t="s">
        <v>121</v>
      </c>
      <c r="L61">
        <v>1355</v>
      </c>
      <c r="N61">
        <v>1010</v>
      </c>
      <c r="O61" t="s">
        <v>105</v>
      </c>
      <c r="P61" t="s">
        <v>105</v>
      </c>
      <c r="Q61">
        <v>100</v>
      </c>
      <c r="W61">
        <v>0</v>
      </c>
      <c r="X61">
        <v>191136453</v>
      </c>
      <c r="Y61">
        <v>8.0509999999999998E-2</v>
      </c>
      <c r="AA61">
        <v>604.99</v>
      </c>
      <c r="AB61">
        <v>0</v>
      </c>
      <c r="AC61">
        <v>0</v>
      </c>
      <c r="AD61">
        <v>0</v>
      </c>
      <c r="AE61">
        <v>101</v>
      </c>
      <c r="AF61">
        <v>0</v>
      </c>
      <c r="AG61">
        <v>0</v>
      </c>
      <c r="AH61">
        <v>0</v>
      </c>
      <c r="AI61">
        <v>5.99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3</v>
      </c>
      <c r="AT61">
        <v>8.0509999999999998E-2</v>
      </c>
      <c r="AU61" t="s">
        <v>3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Y61*Source!I39</f>
        <v>0.120000155</v>
      </c>
      <c r="CY61">
        <f t="shared" si="3"/>
        <v>604.99</v>
      </c>
      <c r="CZ61">
        <f t="shared" si="4"/>
        <v>101</v>
      </c>
      <c r="DA61">
        <f t="shared" si="5"/>
        <v>5.99</v>
      </c>
      <c r="DB61">
        <v>0</v>
      </c>
    </row>
    <row r="62" spans="1:106" x14ac:dyDescent="0.2">
      <c r="A62">
        <f>ROW(Source!A39)</f>
        <v>39</v>
      </c>
      <c r="B62">
        <v>39076825</v>
      </c>
      <c r="C62">
        <v>39076908</v>
      </c>
      <c r="D62">
        <v>36832266</v>
      </c>
      <c r="E62">
        <v>1</v>
      </c>
      <c r="F62">
        <v>1</v>
      </c>
      <c r="G62">
        <v>1</v>
      </c>
      <c r="H62">
        <v>3</v>
      </c>
      <c r="I62" t="s">
        <v>112</v>
      </c>
      <c r="J62" t="s">
        <v>114</v>
      </c>
      <c r="K62" t="s">
        <v>113</v>
      </c>
      <c r="L62">
        <v>1355</v>
      </c>
      <c r="N62">
        <v>1010</v>
      </c>
      <c r="O62" t="s">
        <v>105</v>
      </c>
      <c r="P62" t="s">
        <v>105</v>
      </c>
      <c r="Q62">
        <v>100</v>
      </c>
      <c r="W62">
        <v>0</v>
      </c>
      <c r="X62">
        <v>1073883569</v>
      </c>
      <c r="Y62">
        <v>0.40254899999999999</v>
      </c>
      <c r="AA62">
        <v>766.72</v>
      </c>
      <c r="AB62">
        <v>0</v>
      </c>
      <c r="AC62">
        <v>0</v>
      </c>
      <c r="AD62">
        <v>0</v>
      </c>
      <c r="AE62">
        <v>128</v>
      </c>
      <c r="AF62">
        <v>0</v>
      </c>
      <c r="AG62">
        <v>0</v>
      </c>
      <c r="AH62">
        <v>0</v>
      </c>
      <c r="AI62">
        <v>5.99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3</v>
      </c>
      <c r="AT62">
        <v>0.40254899999999999</v>
      </c>
      <c r="AU62" t="s">
        <v>3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Y62*Source!I39</f>
        <v>0.59999928449999995</v>
      </c>
      <c r="CY62">
        <f t="shared" si="3"/>
        <v>766.72</v>
      </c>
      <c r="CZ62">
        <f t="shared" si="4"/>
        <v>128</v>
      </c>
      <c r="DA62">
        <f t="shared" si="5"/>
        <v>5.99</v>
      </c>
      <c r="DB62">
        <v>0</v>
      </c>
    </row>
    <row r="63" spans="1:106" x14ac:dyDescent="0.2">
      <c r="A63">
        <f>ROW(Source!A39)</f>
        <v>39</v>
      </c>
      <c r="B63">
        <v>39076825</v>
      </c>
      <c r="C63">
        <v>39076908</v>
      </c>
      <c r="D63">
        <v>36832268</v>
      </c>
      <c r="E63">
        <v>1</v>
      </c>
      <c r="F63">
        <v>1</v>
      </c>
      <c r="G63">
        <v>1</v>
      </c>
      <c r="H63">
        <v>3</v>
      </c>
      <c r="I63" t="s">
        <v>103</v>
      </c>
      <c r="J63" t="s">
        <v>106</v>
      </c>
      <c r="K63" t="s">
        <v>104</v>
      </c>
      <c r="L63">
        <v>1355</v>
      </c>
      <c r="N63">
        <v>1010</v>
      </c>
      <c r="O63" t="s">
        <v>105</v>
      </c>
      <c r="P63" t="s">
        <v>105</v>
      </c>
      <c r="Q63">
        <v>100</v>
      </c>
      <c r="W63">
        <v>0</v>
      </c>
      <c r="X63">
        <v>1800897042</v>
      </c>
      <c r="Y63">
        <v>6.7091999999999999E-2</v>
      </c>
      <c r="AA63">
        <v>766.72</v>
      </c>
      <c r="AB63">
        <v>0</v>
      </c>
      <c r="AC63">
        <v>0</v>
      </c>
      <c r="AD63">
        <v>0</v>
      </c>
      <c r="AE63">
        <v>128</v>
      </c>
      <c r="AF63">
        <v>0</v>
      </c>
      <c r="AG63">
        <v>0</v>
      </c>
      <c r="AH63">
        <v>0</v>
      </c>
      <c r="AI63">
        <v>5.99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6.7091999999999999E-2</v>
      </c>
      <c r="AU63" t="s">
        <v>3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Y63*Source!I39</f>
        <v>0.100000626</v>
      </c>
      <c r="CY63">
        <f t="shared" si="3"/>
        <v>766.72</v>
      </c>
      <c r="CZ63">
        <f t="shared" si="4"/>
        <v>128</v>
      </c>
      <c r="DA63">
        <f t="shared" si="5"/>
        <v>5.99</v>
      </c>
      <c r="DB63">
        <v>0</v>
      </c>
    </row>
    <row r="64" spans="1:106" x14ac:dyDescent="0.2">
      <c r="A64">
        <f>ROW(Source!A39)</f>
        <v>39</v>
      </c>
      <c r="B64">
        <v>39076825</v>
      </c>
      <c r="C64">
        <v>39076908</v>
      </c>
      <c r="D64">
        <v>36832270</v>
      </c>
      <c r="E64">
        <v>1</v>
      </c>
      <c r="F64">
        <v>1</v>
      </c>
      <c r="G64">
        <v>1</v>
      </c>
      <c r="H64">
        <v>3</v>
      </c>
      <c r="I64" t="s">
        <v>108</v>
      </c>
      <c r="J64" t="s">
        <v>110</v>
      </c>
      <c r="K64" t="s">
        <v>109</v>
      </c>
      <c r="L64">
        <v>1355</v>
      </c>
      <c r="N64">
        <v>1010</v>
      </c>
      <c r="O64" t="s">
        <v>105</v>
      </c>
      <c r="P64" t="s">
        <v>105</v>
      </c>
      <c r="Q64">
        <v>100</v>
      </c>
      <c r="W64">
        <v>0</v>
      </c>
      <c r="X64">
        <v>952646044</v>
      </c>
      <c r="Y64">
        <v>6.7091999999999999E-2</v>
      </c>
      <c r="AA64">
        <v>766.72</v>
      </c>
      <c r="AB64">
        <v>0</v>
      </c>
      <c r="AC64">
        <v>0</v>
      </c>
      <c r="AD64">
        <v>0</v>
      </c>
      <c r="AE64">
        <v>128</v>
      </c>
      <c r="AF64">
        <v>0</v>
      </c>
      <c r="AG64">
        <v>0</v>
      </c>
      <c r="AH64">
        <v>0</v>
      </c>
      <c r="AI64">
        <v>5.99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6.7091999999999999E-2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Y64*Source!I39</f>
        <v>0.100000626</v>
      </c>
      <c r="CY64">
        <f t="shared" si="3"/>
        <v>766.72</v>
      </c>
      <c r="CZ64">
        <f t="shared" si="4"/>
        <v>128</v>
      </c>
      <c r="DA64">
        <f t="shared" si="5"/>
        <v>5.99</v>
      </c>
      <c r="DB64">
        <v>0</v>
      </c>
    </row>
    <row r="65" spans="1:106" x14ac:dyDescent="0.2">
      <c r="A65">
        <f>ROW(Source!A52)</f>
        <v>52</v>
      </c>
      <c r="B65">
        <v>39076825</v>
      </c>
      <c r="C65">
        <v>39076927</v>
      </c>
      <c r="D65">
        <v>37069580</v>
      </c>
      <c r="E65">
        <v>1</v>
      </c>
      <c r="F65">
        <v>1</v>
      </c>
      <c r="G65">
        <v>1</v>
      </c>
      <c r="H65">
        <v>1</v>
      </c>
      <c r="I65" t="s">
        <v>516</v>
      </c>
      <c r="J65" t="s">
        <v>3</v>
      </c>
      <c r="K65" t="s">
        <v>517</v>
      </c>
      <c r="L65">
        <v>1191</v>
      </c>
      <c r="N65">
        <v>1013</v>
      </c>
      <c r="O65" t="s">
        <v>434</v>
      </c>
      <c r="P65" t="s">
        <v>434</v>
      </c>
      <c r="Q65">
        <v>1</v>
      </c>
      <c r="W65">
        <v>0</v>
      </c>
      <c r="X65">
        <v>1010519658</v>
      </c>
      <c r="Y65">
        <v>36.25</v>
      </c>
      <c r="AA65">
        <v>0</v>
      </c>
      <c r="AB65">
        <v>0</v>
      </c>
      <c r="AC65">
        <v>0</v>
      </c>
      <c r="AD65">
        <v>51.75</v>
      </c>
      <c r="AE65">
        <v>0</v>
      </c>
      <c r="AF65">
        <v>0</v>
      </c>
      <c r="AG65">
        <v>0</v>
      </c>
      <c r="AH65">
        <v>8.64</v>
      </c>
      <c r="AI65">
        <v>1</v>
      </c>
      <c r="AJ65">
        <v>1</v>
      </c>
      <c r="AK65">
        <v>1</v>
      </c>
      <c r="AL65">
        <v>5.99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36.25</v>
      </c>
      <c r="AU65" t="s">
        <v>3</v>
      </c>
      <c r="AV65">
        <v>1</v>
      </c>
      <c r="AW65">
        <v>2</v>
      </c>
      <c r="AX65">
        <v>39076941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Y65*Source!I52</f>
        <v>128.24525</v>
      </c>
      <c r="CY65">
        <f>AD65</f>
        <v>51.75</v>
      </c>
      <c r="CZ65">
        <f>AH65</f>
        <v>8.64</v>
      </c>
      <c r="DA65">
        <f>AL65</f>
        <v>5.99</v>
      </c>
      <c r="DB65">
        <v>0</v>
      </c>
    </row>
    <row r="66" spans="1:106" x14ac:dyDescent="0.2">
      <c r="A66">
        <f>ROW(Source!A52)</f>
        <v>52</v>
      </c>
      <c r="B66">
        <v>39076825</v>
      </c>
      <c r="C66">
        <v>39076927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435</v>
      </c>
      <c r="J66" t="s">
        <v>3</v>
      </c>
      <c r="K66" t="s">
        <v>436</v>
      </c>
      <c r="L66">
        <v>1191</v>
      </c>
      <c r="N66">
        <v>1013</v>
      </c>
      <c r="O66" t="s">
        <v>434</v>
      </c>
      <c r="P66" t="s">
        <v>434</v>
      </c>
      <c r="Q66">
        <v>1</v>
      </c>
      <c r="W66">
        <v>0</v>
      </c>
      <c r="X66">
        <v>-1417349443</v>
      </c>
      <c r="Y66">
        <v>0.16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5.99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0.16</v>
      </c>
      <c r="AU66" t="s">
        <v>3</v>
      </c>
      <c r="AV66">
        <v>2</v>
      </c>
      <c r="AW66">
        <v>2</v>
      </c>
      <c r="AX66">
        <v>39076942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Y66*Source!I52</f>
        <v>0.566048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ROW(Source!A52)</f>
        <v>52</v>
      </c>
      <c r="B67">
        <v>39076825</v>
      </c>
      <c r="C67">
        <v>39076927</v>
      </c>
      <c r="D67">
        <v>36882452</v>
      </c>
      <c r="E67">
        <v>1</v>
      </c>
      <c r="F67">
        <v>1</v>
      </c>
      <c r="G67">
        <v>1</v>
      </c>
      <c r="H67">
        <v>2</v>
      </c>
      <c r="I67" t="s">
        <v>437</v>
      </c>
      <c r="J67" t="s">
        <v>438</v>
      </c>
      <c r="K67" t="s">
        <v>439</v>
      </c>
      <c r="L67">
        <v>1368</v>
      </c>
      <c r="N67">
        <v>1011</v>
      </c>
      <c r="O67" t="s">
        <v>440</v>
      </c>
      <c r="P67" t="s">
        <v>440</v>
      </c>
      <c r="Q67">
        <v>1</v>
      </c>
      <c r="W67">
        <v>0</v>
      </c>
      <c r="X67">
        <v>1188625873</v>
      </c>
      <c r="Y67">
        <v>0.1</v>
      </c>
      <c r="AA67">
        <v>0</v>
      </c>
      <c r="AB67">
        <v>187.25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5.99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</v>
      </c>
      <c r="AU67" t="s">
        <v>3</v>
      </c>
      <c r="AV67">
        <v>0</v>
      </c>
      <c r="AW67">
        <v>2</v>
      </c>
      <c r="AX67">
        <v>39076943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Y67*Source!I52</f>
        <v>0.35377999999999998</v>
      </c>
      <c r="CY67">
        <f>AB67</f>
        <v>187.25</v>
      </c>
      <c r="CZ67">
        <f>AF67</f>
        <v>31.26</v>
      </c>
      <c r="DA67">
        <f>AJ67</f>
        <v>5.99</v>
      </c>
      <c r="DB67">
        <v>0</v>
      </c>
    </row>
    <row r="68" spans="1:106" x14ac:dyDescent="0.2">
      <c r="A68">
        <f>ROW(Source!A52)</f>
        <v>52</v>
      </c>
      <c r="B68">
        <v>39076825</v>
      </c>
      <c r="C68">
        <v>39076927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443</v>
      </c>
      <c r="J68" t="s">
        <v>444</v>
      </c>
      <c r="K68" t="s">
        <v>445</v>
      </c>
      <c r="L68">
        <v>1368</v>
      </c>
      <c r="N68">
        <v>1011</v>
      </c>
      <c r="O68" t="s">
        <v>440</v>
      </c>
      <c r="P68" t="s">
        <v>440</v>
      </c>
      <c r="Q68">
        <v>1</v>
      </c>
      <c r="W68">
        <v>0</v>
      </c>
      <c r="X68">
        <v>1372534845</v>
      </c>
      <c r="Y68">
        <v>0.06</v>
      </c>
      <c r="AA68">
        <v>0</v>
      </c>
      <c r="AB68">
        <v>393.6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5.99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0.06</v>
      </c>
      <c r="AU68" t="s">
        <v>3</v>
      </c>
      <c r="AV68">
        <v>0</v>
      </c>
      <c r="AW68">
        <v>2</v>
      </c>
      <c r="AX68">
        <v>39076944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Y68*Source!I52</f>
        <v>0.21226799999999998</v>
      </c>
      <c r="CY68">
        <f>AB68</f>
        <v>393.6</v>
      </c>
      <c r="CZ68">
        <f>AF68</f>
        <v>65.709999999999994</v>
      </c>
      <c r="DA68">
        <f>AJ68</f>
        <v>5.99</v>
      </c>
      <c r="DB68">
        <v>0</v>
      </c>
    </row>
    <row r="69" spans="1:106" x14ac:dyDescent="0.2">
      <c r="A69">
        <f>ROW(Source!A52)</f>
        <v>52</v>
      </c>
      <c r="B69">
        <v>39076825</v>
      </c>
      <c r="C69">
        <v>39076927</v>
      </c>
      <c r="D69">
        <v>36801792</v>
      </c>
      <c r="E69">
        <v>1</v>
      </c>
      <c r="F69">
        <v>1</v>
      </c>
      <c r="G69">
        <v>1</v>
      </c>
      <c r="H69">
        <v>3</v>
      </c>
      <c r="I69" t="s">
        <v>474</v>
      </c>
      <c r="J69" t="s">
        <v>475</v>
      </c>
      <c r="K69" t="s">
        <v>476</v>
      </c>
      <c r="L69">
        <v>1339</v>
      </c>
      <c r="N69">
        <v>1007</v>
      </c>
      <c r="O69" t="s">
        <v>35</v>
      </c>
      <c r="P69" t="s">
        <v>35</v>
      </c>
      <c r="Q69">
        <v>1</v>
      </c>
      <c r="W69">
        <v>0</v>
      </c>
      <c r="X69">
        <v>-1660354250</v>
      </c>
      <c r="Y69">
        <v>0.24</v>
      </c>
      <c r="AA69">
        <v>14.62</v>
      </c>
      <c r="AB69">
        <v>0</v>
      </c>
      <c r="AC69">
        <v>0</v>
      </c>
      <c r="AD69">
        <v>0</v>
      </c>
      <c r="AE69">
        <v>2.44</v>
      </c>
      <c r="AF69">
        <v>0</v>
      </c>
      <c r="AG69">
        <v>0</v>
      </c>
      <c r="AH69">
        <v>0</v>
      </c>
      <c r="AI69">
        <v>5.99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0.24</v>
      </c>
      <c r="AU69" t="s">
        <v>3</v>
      </c>
      <c r="AV69">
        <v>0</v>
      </c>
      <c r="AW69">
        <v>2</v>
      </c>
      <c r="AX69">
        <v>39076945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Y69*Source!I52</f>
        <v>0.84907199999999994</v>
      </c>
      <c r="CY69">
        <f t="shared" ref="CY69:CY77" si="6">AA69</f>
        <v>14.62</v>
      </c>
      <c r="CZ69">
        <f t="shared" ref="CZ69:CZ77" si="7">AE69</f>
        <v>2.44</v>
      </c>
      <c r="DA69">
        <f t="shared" ref="DA69:DA77" si="8">AI69</f>
        <v>5.99</v>
      </c>
      <c r="DB69">
        <v>0</v>
      </c>
    </row>
    <row r="70" spans="1:106" x14ac:dyDescent="0.2">
      <c r="A70">
        <f>ROW(Source!A52)</f>
        <v>52</v>
      </c>
      <c r="B70">
        <v>39076825</v>
      </c>
      <c r="C70">
        <v>39076927</v>
      </c>
      <c r="D70">
        <v>36802272</v>
      </c>
      <c r="E70">
        <v>1</v>
      </c>
      <c r="F70">
        <v>1</v>
      </c>
      <c r="G70">
        <v>1</v>
      </c>
      <c r="H70">
        <v>3</v>
      </c>
      <c r="I70" t="s">
        <v>518</v>
      </c>
      <c r="J70" t="s">
        <v>519</v>
      </c>
      <c r="K70" t="s">
        <v>520</v>
      </c>
      <c r="L70">
        <v>1354</v>
      </c>
      <c r="N70">
        <v>1010</v>
      </c>
      <c r="O70" t="s">
        <v>134</v>
      </c>
      <c r="P70" t="s">
        <v>134</v>
      </c>
      <c r="Q70">
        <v>1</v>
      </c>
      <c r="W70">
        <v>0</v>
      </c>
      <c r="X70">
        <v>-1046673864</v>
      </c>
      <c r="Y70">
        <v>3.2</v>
      </c>
      <c r="AA70">
        <v>26.96</v>
      </c>
      <c r="AB70">
        <v>0</v>
      </c>
      <c r="AC70">
        <v>0</v>
      </c>
      <c r="AD70">
        <v>0</v>
      </c>
      <c r="AE70">
        <v>4.5</v>
      </c>
      <c r="AF70">
        <v>0</v>
      </c>
      <c r="AG70">
        <v>0</v>
      </c>
      <c r="AH70">
        <v>0</v>
      </c>
      <c r="AI70">
        <v>5.99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3.2</v>
      </c>
      <c r="AU70" t="s">
        <v>3</v>
      </c>
      <c r="AV70">
        <v>0</v>
      </c>
      <c r="AW70">
        <v>2</v>
      </c>
      <c r="AX70">
        <v>39076946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Y70*Source!I52</f>
        <v>11.320959999999999</v>
      </c>
      <c r="CY70">
        <f t="shared" si="6"/>
        <v>26.96</v>
      </c>
      <c r="CZ70">
        <f t="shared" si="7"/>
        <v>4.5</v>
      </c>
      <c r="DA70">
        <f t="shared" si="8"/>
        <v>5.99</v>
      </c>
      <c r="DB70">
        <v>0</v>
      </c>
    </row>
    <row r="71" spans="1:106" x14ac:dyDescent="0.2">
      <c r="A71">
        <f>ROW(Source!A52)</f>
        <v>52</v>
      </c>
      <c r="B71">
        <v>39076825</v>
      </c>
      <c r="C71">
        <v>39076927</v>
      </c>
      <c r="D71">
        <v>36802521</v>
      </c>
      <c r="E71">
        <v>1</v>
      </c>
      <c r="F71">
        <v>1</v>
      </c>
      <c r="G71">
        <v>1</v>
      </c>
      <c r="H71">
        <v>3</v>
      </c>
      <c r="I71" t="s">
        <v>521</v>
      </c>
      <c r="J71" t="s">
        <v>522</v>
      </c>
      <c r="K71" t="s">
        <v>523</v>
      </c>
      <c r="L71">
        <v>1348</v>
      </c>
      <c r="N71">
        <v>1009</v>
      </c>
      <c r="O71" t="s">
        <v>92</v>
      </c>
      <c r="P71" t="s">
        <v>92</v>
      </c>
      <c r="Q71">
        <v>1000</v>
      </c>
      <c r="W71">
        <v>0</v>
      </c>
      <c r="X71">
        <v>-526970962</v>
      </c>
      <c r="Y71">
        <v>1.2E-2</v>
      </c>
      <c r="AA71">
        <v>3512.96</v>
      </c>
      <c r="AB71">
        <v>0</v>
      </c>
      <c r="AC71">
        <v>0</v>
      </c>
      <c r="AD71">
        <v>0</v>
      </c>
      <c r="AE71">
        <v>586.47</v>
      </c>
      <c r="AF71">
        <v>0</v>
      </c>
      <c r="AG71">
        <v>0</v>
      </c>
      <c r="AH71">
        <v>0</v>
      </c>
      <c r="AI71">
        <v>5.99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1.2E-2</v>
      </c>
      <c r="AU71" t="s">
        <v>3</v>
      </c>
      <c r="AV71">
        <v>0</v>
      </c>
      <c r="AW71">
        <v>2</v>
      </c>
      <c r="AX71">
        <v>39076947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Y71*Source!I52</f>
        <v>4.2453600000000001E-2</v>
      </c>
      <c r="CY71">
        <f t="shared" si="6"/>
        <v>3512.96</v>
      </c>
      <c r="CZ71">
        <f t="shared" si="7"/>
        <v>586.47</v>
      </c>
      <c r="DA71">
        <f t="shared" si="8"/>
        <v>5.99</v>
      </c>
      <c r="DB71">
        <v>0</v>
      </c>
    </row>
    <row r="72" spans="1:106" x14ac:dyDescent="0.2">
      <c r="A72">
        <f>ROW(Source!A52)</f>
        <v>52</v>
      </c>
      <c r="B72">
        <v>39076825</v>
      </c>
      <c r="C72">
        <v>39076927</v>
      </c>
      <c r="D72">
        <v>36805188</v>
      </c>
      <c r="E72">
        <v>1</v>
      </c>
      <c r="F72">
        <v>1</v>
      </c>
      <c r="G72">
        <v>1</v>
      </c>
      <c r="H72">
        <v>3</v>
      </c>
      <c r="I72" t="s">
        <v>524</v>
      </c>
      <c r="J72" t="s">
        <v>525</v>
      </c>
      <c r="K72" t="s">
        <v>526</v>
      </c>
      <c r="L72">
        <v>1327</v>
      </c>
      <c r="N72">
        <v>1005</v>
      </c>
      <c r="O72" t="s">
        <v>24</v>
      </c>
      <c r="P72" t="s">
        <v>24</v>
      </c>
      <c r="Q72">
        <v>1</v>
      </c>
      <c r="W72">
        <v>0</v>
      </c>
      <c r="X72">
        <v>-1987926685</v>
      </c>
      <c r="Y72">
        <v>1.6</v>
      </c>
      <c r="AA72">
        <v>433.2</v>
      </c>
      <c r="AB72">
        <v>0</v>
      </c>
      <c r="AC72">
        <v>0</v>
      </c>
      <c r="AD72">
        <v>0</v>
      </c>
      <c r="AE72">
        <v>72.319999999999993</v>
      </c>
      <c r="AF72">
        <v>0</v>
      </c>
      <c r="AG72">
        <v>0</v>
      </c>
      <c r="AH72">
        <v>0</v>
      </c>
      <c r="AI72">
        <v>5.99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1.6</v>
      </c>
      <c r="AU72" t="s">
        <v>3</v>
      </c>
      <c r="AV72">
        <v>0</v>
      </c>
      <c r="AW72">
        <v>2</v>
      </c>
      <c r="AX72">
        <v>39076948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Y72*Source!I52</f>
        <v>5.6604799999999997</v>
      </c>
      <c r="CY72">
        <f t="shared" si="6"/>
        <v>433.2</v>
      </c>
      <c r="CZ72">
        <f t="shared" si="7"/>
        <v>72.319999999999993</v>
      </c>
      <c r="DA72">
        <f t="shared" si="8"/>
        <v>5.99</v>
      </c>
      <c r="DB72">
        <v>0</v>
      </c>
    </row>
    <row r="73" spans="1:106" x14ac:dyDescent="0.2">
      <c r="A73">
        <f>ROW(Source!A52)</f>
        <v>52</v>
      </c>
      <c r="B73">
        <v>39076825</v>
      </c>
      <c r="C73">
        <v>39076927</v>
      </c>
      <c r="D73">
        <v>36806413</v>
      </c>
      <c r="E73">
        <v>1</v>
      </c>
      <c r="F73">
        <v>1</v>
      </c>
      <c r="G73">
        <v>1</v>
      </c>
      <c r="H73">
        <v>3</v>
      </c>
      <c r="I73" t="s">
        <v>527</v>
      </c>
      <c r="J73" t="s">
        <v>528</v>
      </c>
      <c r="K73" t="s">
        <v>529</v>
      </c>
      <c r="L73">
        <v>1339</v>
      </c>
      <c r="N73">
        <v>1007</v>
      </c>
      <c r="O73" t="s">
        <v>35</v>
      </c>
      <c r="P73" t="s">
        <v>35</v>
      </c>
      <c r="Q73">
        <v>1</v>
      </c>
      <c r="W73">
        <v>0</v>
      </c>
      <c r="X73">
        <v>1795918813</v>
      </c>
      <c r="Y73">
        <v>4.4000000000000003E-3</v>
      </c>
      <c r="AA73">
        <v>446.73</v>
      </c>
      <c r="AB73">
        <v>0</v>
      </c>
      <c r="AC73">
        <v>0</v>
      </c>
      <c r="AD73">
        <v>0</v>
      </c>
      <c r="AE73">
        <v>74.58</v>
      </c>
      <c r="AF73">
        <v>0</v>
      </c>
      <c r="AG73">
        <v>0</v>
      </c>
      <c r="AH73">
        <v>0</v>
      </c>
      <c r="AI73">
        <v>5.99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4.4000000000000003E-3</v>
      </c>
      <c r="AU73" t="s">
        <v>3</v>
      </c>
      <c r="AV73">
        <v>0</v>
      </c>
      <c r="AW73">
        <v>2</v>
      </c>
      <c r="AX73">
        <v>39076949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Y73*Source!I52</f>
        <v>1.556632E-2</v>
      </c>
      <c r="CY73">
        <f t="shared" si="6"/>
        <v>446.73</v>
      </c>
      <c r="CZ73">
        <f t="shared" si="7"/>
        <v>74.58</v>
      </c>
      <c r="DA73">
        <f t="shared" si="8"/>
        <v>5.99</v>
      </c>
      <c r="DB73">
        <v>0</v>
      </c>
    </row>
    <row r="74" spans="1:106" x14ac:dyDescent="0.2">
      <c r="A74">
        <f>ROW(Source!A52)</f>
        <v>52</v>
      </c>
      <c r="B74">
        <v>39076825</v>
      </c>
      <c r="C74">
        <v>39076927</v>
      </c>
      <c r="D74">
        <v>36836983</v>
      </c>
      <c r="E74">
        <v>1</v>
      </c>
      <c r="F74">
        <v>1</v>
      </c>
      <c r="G74">
        <v>1</v>
      </c>
      <c r="H74">
        <v>3</v>
      </c>
      <c r="I74" t="s">
        <v>530</v>
      </c>
      <c r="J74" t="s">
        <v>531</v>
      </c>
      <c r="K74" t="s">
        <v>532</v>
      </c>
      <c r="L74">
        <v>1346</v>
      </c>
      <c r="N74">
        <v>1009</v>
      </c>
      <c r="O74" t="s">
        <v>97</v>
      </c>
      <c r="P74" t="s">
        <v>97</v>
      </c>
      <c r="Q74">
        <v>1</v>
      </c>
      <c r="W74">
        <v>0</v>
      </c>
      <c r="X74">
        <v>-1684093315</v>
      </c>
      <c r="Y74">
        <v>2.4300000000000002</v>
      </c>
      <c r="AA74">
        <v>48.46</v>
      </c>
      <c r="AB74">
        <v>0</v>
      </c>
      <c r="AC74">
        <v>0</v>
      </c>
      <c r="AD74">
        <v>0</v>
      </c>
      <c r="AE74">
        <v>8.09</v>
      </c>
      <c r="AF74">
        <v>0</v>
      </c>
      <c r="AG74">
        <v>0</v>
      </c>
      <c r="AH74">
        <v>0</v>
      </c>
      <c r="AI74">
        <v>5.99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2.4300000000000002</v>
      </c>
      <c r="AU74" t="s">
        <v>3</v>
      </c>
      <c r="AV74">
        <v>0</v>
      </c>
      <c r="AW74">
        <v>2</v>
      </c>
      <c r="AX74">
        <v>39076950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Y74*Source!I52</f>
        <v>8.5968540000000004</v>
      </c>
      <c r="CY74">
        <f t="shared" si="6"/>
        <v>48.46</v>
      </c>
      <c r="CZ74">
        <f t="shared" si="7"/>
        <v>8.09</v>
      </c>
      <c r="DA74">
        <f t="shared" si="8"/>
        <v>5.99</v>
      </c>
      <c r="DB74">
        <v>0</v>
      </c>
    </row>
    <row r="75" spans="1:106" x14ac:dyDescent="0.2">
      <c r="A75">
        <f>ROW(Source!A52)</f>
        <v>52</v>
      </c>
      <c r="B75">
        <v>39076825</v>
      </c>
      <c r="C75">
        <v>39076927</v>
      </c>
      <c r="D75">
        <v>36797561</v>
      </c>
      <c r="E75">
        <v>17</v>
      </c>
      <c r="F75">
        <v>1</v>
      </c>
      <c r="G75">
        <v>1</v>
      </c>
      <c r="H75">
        <v>3</v>
      </c>
      <c r="I75" t="s">
        <v>154</v>
      </c>
      <c r="J75" t="s">
        <v>3</v>
      </c>
      <c r="K75" t="s">
        <v>155</v>
      </c>
      <c r="L75">
        <v>1348</v>
      </c>
      <c r="N75">
        <v>1009</v>
      </c>
      <c r="O75" t="s">
        <v>92</v>
      </c>
      <c r="P75" t="s">
        <v>92</v>
      </c>
      <c r="Q75">
        <v>1000</v>
      </c>
      <c r="W75">
        <v>0</v>
      </c>
      <c r="X75">
        <v>1891904026</v>
      </c>
      <c r="Y75">
        <v>6.7000000000000004E-2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5.99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3</v>
      </c>
      <c r="AT75">
        <v>6.7000000000000004E-2</v>
      </c>
      <c r="AU75" t="s">
        <v>3</v>
      </c>
      <c r="AV75">
        <v>0</v>
      </c>
      <c r="AW75">
        <v>2</v>
      </c>
      <c r="AX75">
        <v>39076951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Y75*Source!I52</f>
        <v>0.23703260000000001</v>
      </c>
      <c r="CY75">
        <f t="shared" si="6"/>
        <v>0</v>
      </c>
      <c r="CZ75">
        <f t="shared" si="7"/>
        <v>0</v>
      </c>
      <c r="DA75">
        <f t="shared" si="8"/>
        <v>5.99</v>
      </c>
      <c r="DB75">
        <v>0</v>
      </c>
    </row>
    <row r="76" spans="1:106" x14ac:dyDescent="0.2">
      <c r="A76">
        <f>ROW(Source!A52)</f>
        <v>52</v>
      </c>
      <c r="B76">
        <v>39076825</v>
      </c>
      <c r="C76">
        <v>39076927</v>
      </c>
      <c r="D76">
        <v>36837796</v>
      </c>
      <c r="E76">
        <v>1</v>
      </c>
      <c r="F76">
        <v>1</v>
      </c>
      <c r="G76">
        <v>1</v>
      </c>
      <c r="H76">
        <v>3</v>
      </c>
      <c r="I76" t="s">
        <v>150</v>
      </c>
      <c r="J76" t="s">
        <v>152</v>
      </c>
      <c r="K76" t="s">
        <v>151</v>
      </c>
      <c r="L76">
        <v>1348</v>
      </c>
      <c r="N76">
        <v>1009</v>
      </c>
      <c r="O76" t="s">
        <v>92</v>
      </c>
      <c r="P76" t="s">
        <v>92</v>
      </c>
      <c r="Q76">
        <v>1000</v>
      </c>
      <c r="W76">
        <v>0</v>
      </c>
      <c r="X76">
        <v>960802034</v>
      </c>
      <c r="Y76">
        <v>6.7000000000000004E-2</v>
      </c>
      <c r="AA76">
        <v>134683.10999999999</v>
      </c>
      <c r="AB76">
        <v>0</v>
      </c>
      <c r="AC76">
        <v>0</v>
      </c>
      <c r="AD76">
        <v>0</v>
      </c>
      <c r="AE76">
        <v>22484.66</v>
      </c>
      <c r="AF76">
        <v>0</v>
      </c>
      <c r="AG76">
        <v>0</v>
      </c>
      <c r="AH76">
        <v>0</v>
      </c>
      <c r="AI76">
        <v>5.99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6.7000000000000004E-2</v>
      </c>
      <c r="AU76" t="s">
        <v>3</v>
      </c>
      <c r="AV76">
        <v>0</v>
      </c>
      <c r="AW76">
        <v>1</v>
      </c>
      <c r="AX76">
        <v>-1</v>
      </c>
      <c r="AY76">
        <v>0</v>
      </c>
      <c r="AZ76">
        <v>0</v>
      </c>
      <c r="BA76" t="s">
        <v>3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Y76*Source!I52</f>
        <v>0.23703260000000001</v>
      </c>
      <c r="CY76">
        <f t="shared" si="6"/>
        <v>134683.10999999999</v>
      </c>
      <c r="CZ76">
        <f t="shared" si="7"/>
        <v>22484.66</v>
      </c>
      <c r="DA76">
        <f t="shared" si="8"/>
        <v>5.99</v>
      </c>
      <c r="DB76">
        <v>0</v>
      </c>
    </row>
    <row r="77" spans="1:106" x14ac:dyDescent="0.2">
      <c r="A77">
        <f>ROW(Source!A52)</f>
        <v>52</v>
      </c>
      <c r="B77">
        <v>39076825</v>
      </c>
      <c r="C77">
        <v>39076927</v>
      </c>
      <c r="D77">
        <v>36839212</v>
      </c>
      <c r="E77">
        <v>1</v>
      </c>
      <c r="F77">
        <v>1</v>
      </c>
      <c r="G77">
        <v>1</v>
      </c>
      <c r="H77">
        <v>3</v>
      </c>
      <c r="I77" t="s">
        <v>533</v>
      </c>
      <c r="J77" t="s">
        <v>534</v>
      </c>
      <c r="K77" t="s">
        <v>535</v>
      </c>
      <c r="L77">
        <v>1348</v>
      </c>
      <c r="N77">
        <v>1009</v>
      </c>
      <c r="O77" t="s">
        <v>92</v>
      </c>
      <c r="P77" t="s">
        <v>92</v>
      </c>
      <c r="Q77">
        <v>1000</v>
      </c>
      <c r="W77">
        <v>0</v>
      </c>
      <c r="X77">
        <v>-2084827333</v>
      </c>
      <c r="Y77">
        <v>6.8000000000000005E-2</v>
      </c>
      <c r="AA77">
        <v>25721.06</v>
      </c>
      <c r="AB77">
        <v>0</v>
      </c>
      <c r="AC77">
        <v>0</v>
      </c>
      <c r="AD77">
        <v>0</v>
      </c>
      <c r="AE77">
        <v>4294</v>
      </c>
      <c r="AF77">
        <v>0</v>
      </c>
      <c r="AG77">
        <v>0</v>
      </c>
      <c r="AH77">
        <v>0</v>
      </c>
      <c r="AI77">
        <v>5.99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6.8000000000000005E-2</v>
      </c>
      <c r="AU77" t="s">
        <v>3</v>
      </c>
      <c r="AV77">
        <v>0</v>
      </c>
      <c r="AW77">
        <v>2</v>
      </c>
      <c r="AX77">
        <v>39076952</v>
      </c>
      <c r="AY77">
        <v>1</v>
      </c>
      <c r="AZ77">
        <v>0</v>
      </c>
      <c r="BA77">
        <v>76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Y77*Source!I52</f>
        <v>0.24057040000000002</v>
      </c>
      <c r="CY77">
        <f t="shared" si="6"/>
        <v>25721.06</v>
      </c>
      <c r="CZ77">
        <f t="shared" si="7"/>
        <v>4294</v>
      </c>
      <c r="DA77">
        <f t="shared" si="8"/>
        <v>5.99</v>
      </c>
      <c r="DB77">
        <v>0</v>
      </c>
    </row>
    <row r="78" spans="1:106" x14ac:dyDescent="0.2">
      <c r="A78">
        <f>ROW(Source!A55)</f>
        <v>55</v>
      </c>
      <c r="B78">
        <v>39076825</v>
      </c>
      <c r="C78">
        <v>39076954</v>
      </c>
      <c r="D78">
        <v>37069580</v>
      </c>
      <c r="E78">
        <v>1</v>
      </c>
      <c r="F78">
        <v>1</v>
      </c>
      <c r="G78">
        <v>1</v>
      </c>
      <c r="H78">
        <v>1</v>
      </c>
      <c r="I78" t="s">
        <v>516</v>
      </c>
      <c r="J78" t="s">
        <v>3</v>
      </c>
      <c r="K78" t="s">
        <v>517</v>
      </c>
      <c r="L78">
        <v>1191</v>
      </c>
      <c r="N78">
        <v>1013</v>
      </c>
      <c r="O78" t="s">
        <v>434</v>
      </c>
      <c r="P78" t="s">
        <v>434</v>
      </c>
      <c r="Q78">
        <v>1</v>
      </c>
      <c r="W78">
        <v>0</v>
      </c>
      <c r="X78">
        <v>1010519658</v>
      </c>
      <c r="Y78">
        <v>28.02</v>
      </c>
      <c r="AA78">
        <v>0</v>
      </c>
      <c r="AB78">
        <v>0</v>
      </c>
      <c r="AC78">
        <v>0</v>
      </c>
      <c r="AD78">
        <v>51.75</v>
      </c>
      <c r="AE78">
        <v>0</v>
      </c>
      <c r="AF78">
        <v>0</v>
      </c>
      <c r="AG78">
        <v>0</v>
      </c>
      <c r="AH78">
        <v>8.64</v>
      </c>
      <c r="AI78">
        <v>1</v>
      </c>
      <c r="AJ78">
        <v>1</v>
      </c>
      <c r="AK78">
        <v>1</v>
      </c>
      <c r="AL78">
        <v>5.99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28.02</v>
      </c>
      <c r="AU78" t="s">
        <v>3</v>
      </c>
      <c r="AV78">
        <v>1</v>
      </c>
      <c r="AW78">
        <v>2</v>
      </c>
      <c r="AX78">
        <v>39076966</v>
      </c>
      <c r="AY78">
        <v>1</v>
      </c>
      <c r="AZ78">
        <v>0</v>
      </c>
      <c r="BA78">
        <v>77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Y78*Source!I55</f>
        <v>29.813280000000002</v>
      </c>
      <c r="CY78">
        <f>AD78</f>
        <v>51.75</v>
      </c>
      <c r="CZ78">
        <f>AH78</f>
        <v>8.64</v>
      </c>
      <c r="DA78">
        <f>AL78</f>
        <v>5.99</v>
      </c>
      <c r="DB78">
        <v>0</v>
      </c>
    </row>
    <row r="79" spans="1:106" x14ac:dyDescent="0.2">
      <c r="A79">
        <f>ROW(Source!A55)</f>
        <v>55</v>
      </c>
      <c r="B79">
        <v>39076825</v>
      </c>
      <c r="C79">
        <v>39076954</v>
      </c>
      <c r="D79">
        <v>37064876</v>
      </c>
      <c r="E79">
        <v>1</v>
      </c>
      <c r="F79">
        <v>1</v>
      </c>
      <c r="G79">
        <v>1</v>
      </c>
      <c r="H79">
        <v>1</v>
      </c>
      <c r="I79" t="s">
        <v>435</v>
      </c>
      <c r="J79" t="s">
        <v>3</v>
      </c>
      <c r="K79" t="s">
        <v>436</v>
      </c>
      <c r="L79">
        <v>1191</v>
      </c>
      <c r="N79">
        <v>1013</v>
      </c>
      <c r="O79" t="s">
        <v>434</v>
      </c>
      <c r="P79" t="s">
        <v>434</v>
      </c>
      <c r="Q79">
        <v>1</v>
      </c>
      <c r="W79">
        <v>0</v>
      </c>
      <c r="X79">
        <v>-1417349443</v>
      </c>
      <c r="Y79">
        <v>0.16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5.99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0.16</v>
      </c>
      <c r="AU79" t="s">
        <v>3</v>
      </c>
      <c r="AV79">
        <v>2</v>
      </c>
      <c r="AW79">
        <v>2</v>
      </c>
      <c r="AX79">
        <v>39076967</v>
      </c>
      <c r="AY79">
        <v>1</v>
      </c>
      <c r="AZ79">
        <v>0</v>
      </c>
      <c r="BA79">
        <v>78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Y79*Source!I55</f>
        <v>0.17024</v>
      </c>
      <c r="CY79">
        <f>AD79</f>
        <v>0</v>
      </c>
      <c r="CZ79">
        <f>AH79</f>
        <v>0</v>
      </c>
      <c r="DA79">
        <f>AL79</f>
        <v>1</v>
      </c>
      <c r="DB79">
        <v>0</v>
      </c>
    </row>
    <row r="80" spans="1:106" x14ac:dyDescent="0.2">
      <c r="A80">
        <f>ROW(Source!A55)</f>
        <v>55</v>
      </c>
      <c r="B80">
        <v>39076825</v>
      </c>
      <c r="C80">
        <v>39076954</v>
      </c>
      <c r="D80">
        <v>36882452</v>
      </c>
      <c r="E80">
        <v>1</v>
      </c>
      <c r="F80">
        <v>1</v>
      </c>
      <c r="G80">
        <v>1</v>
      </c>
      <c r="H80">
        <v>2</v>
      </c>
      <c r="I80" t="s">
        <v>437</v>
      </c>
      <c r="J80" t="s">
        <v>438</v>
      </c>
      <c r="K80" t="s">
        <v>439</v>
      </c>
      <c r="L80">
        <v>1368</v>
      </c>
      <c r="N80">
        <v>1011</v>
      </c>
      <c r="O80" t="s">
        <v>440</v>
      </c>
      <c r="P80" t="s">
        <v>440</v>
      </c>
      <c r="Q80">
        <v>1</v>
      </c>
      <c r="W80">
        <v>0</v>
      </c>
      <c r="X80">
        <v>1188625873</v>
      </c>
      <c r="Y80">
        <v>0.1</v>
      </c>
      <c r="AA80">
        <v>0</v>
      </c>
      <c r="AB80">
        <v>187.25</v>
      </c>
      <c r="AC80">
        <v>13.5</v>
      </c>
      <c r="AD80">
        <v>0</v>
      </c>
      <c r="AE80">
        <v>0</v>
      </c>
      <c r="AF80">
        <v>31.26</v>
      </c>
      <c r="AG80">
        <v>13.5</v>
      </c>
      <c r="AH80">
        <v>0</v>
      </c>
      <c r="AI80">
        <v>1</v>
      </c>
      <c r="AJ80">
        <v>5.99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0.1</v>
      </c>
      <c r="AU80" t="s">
        <v>3</v>
      </c>
      <c r="AV80">
        <v>0</v>
      </c>
      <c r="AW80">
        <v>2</v>
      </c>
      <c r="AX80">
        <v>39076968</v>
      </c>
      <c r="AY80">
        <v>1</v>
      </c>
      <c r="AZ80">
        <v>0</v>
      </c>
      <c r="BA80">
        <v>79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Y80*Source!I55</f>
        <v>0.10640000000000001</v>
      </c>
      <c r="CY80">
        <f>AB80</f>
        <v>187.25</v>
      </c>
      <c r="CZ80">
        <f>AF80</f>
        <v>31.26</v>
      </c>
      <c r="DA80">
        <f>AJ80</f>
        <v>5.99</v>
      </c>
      <c r="DB80">
        <v>0</v>
      </c>
    </row>
    <row r="81" spans="1:106" x14ac:dyDescent="0.2">
      <c r="A81">
        <f>ROW(Source!A55)</f>
        <v>55</v>
      </c>
      <c r="B81">
        <v>39076825</v>
      </c>
      <c r="C81">
        <v>39076954</v>
      </c>
      <c r="D81">
        <v>36883554</v>
      </c>
      <c r="E81">
        <v>1</v>
      </c>
      <c r="F81">
        <v>1</v>
      </c>
      <c r="G81">
        <v>1</v>
      </c>
      <c r="H81">
        <v>2</v>
      </c>
      <c r="I81" t="s">
        <v>443</v>
      </c>
      <c r="J81" t="s">
        <v>444</v>
      </c>
      <c r="K81" t="s">
        <v>445</v>
      </c>
      <c r="L81">
        <v>1368</v>
      </c>
      <c r="N81">
        <v>1011</v>
      </c>
      <c r="O81" t="s">
        <v>440</v>
      </c>
      <c r="P81" t="s">
        <v>440</v>
      </c>
      <c r="Q81">
        <v>1</v>
      </c>
      <c r="W81">
        <v>0</v>
      </c>
      <c r="X81">
        <v>1372534845</v>
      </c>
      <c r="Y81">
        <v>0.06</v>
      </c>
      <c r="AA81">
        <v>0</v>
      </c>
      <c r="AB81">
        <v>393.6</v>
      </c>
      <c r="AC81">
        <v>11.6</v>
      </c>
      <c r="AD81">
        <v>0</v>
      </c>
      <c r="AE81">
        <v>0</v>
      </c>
      <c r="AF81">
        <v>65.709999999999994</v>
      </c>
      <c r="AG81">
        <v>11.6</v>
      </c>
      <c r="AH81">
        <v>0</v>
      </c>
      <c r="AI81">
        <v>1</v>
      </c>
      <c r="AJ81">
        <v>5.99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0.06</v>
      </c>
      <c r="AU81" t="s">
        <v>3</v>
      </c>
      <c r="AV81">
        <v>0</v>
      </c>
      <c r="AW81">
        <v>2</v>
      </c>
      <c r="AX81">
        <v>39076969</v>
      </c>
      <c r="AY81">
        <v>1</v>
      </c>
      <c r="AZ81">
        <v>0</v>
      </c>
      <c r="BA81">
        <v>80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Y81*Source!I55</f>
        <v>6.3840000000000008E-2</v>
      </c>
      <c r="CY81">
        <f>AB81</f>
        <v>393.6</v>
      </c>
      <c r="CZ81">
        <f>AF81</f>
        <v>65.709999999999994</v>
      </c>
      <c r="DA81">
        <f>AJ81</f>
        <v>5.99</v>
      </c>
      <c r="DB81">
        <v>0</v>
      </c>
    </row>
    <row r="82" spans="1:106" x14ac:dyDescent="0.2">
      <c r="A82">
        <f>ROW(Source!A55)</f>
        <v>55</v>
      </c>
      <c r="B82">
        <v>39076825</v>
      </c>
      <c r="C82">
        <v>39076954</v>
      </c>
      <c r="D82">
        <v>36801792</v>
      </c>
      <c r="E82">
        <v>1</v>
      </c>
      <c r="F82">
        <v>1</v>
      </c>
      <c r="G82">
        <v>1</v>
      </c>
      <c r="H82">
        <v>3</v>
      </c>
      <c r="I82" t="s">
        <v>474</v>
      </c>
      <c r="J82" t="s">
        <v>475</v>
      </c>
      <c r="K82" t="s">
        <v>476</v>
      </c>
      <c r="L82">
        <v>1339</v>
      </c>
      <c r="N82">
        <v>1007</v>
      </c>
      <c r="O82" t="s">
        <v>35</v>
      </c>
      <c r="P82" t="s">
        <v>35</v>
      </c>
      <c r="Q82">
        <v>1</v>
      </c>
      <c r="W82">
        <v>0</v>
      </c>
      <c r="X82">
        <v>-1660354250</v>
      </c>
      <c r="Y82">
        <v>0.24</v>
      </c>
      <c r="AA82">
        <v>14.62</v>
      </c>
      <c r="AB82">
        <v>0</v>
      </c>
      <c r="AC82">
        <v>0</v>
      </c>
      <c r="AD82">
        <v>0</v>
      </c>
      <c r="AE82">
        <v>2.44</v>
      </c>
      <c r="AF82">
        <v>0</v>
      </c>
      <c r="AG82">
        <v>0</v>
      </c>
      <c r="AH82">
        <v>0</v>
      </c>
      <c r="AI82">
        <v>5.99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0.24</v>
      </c>
      <c r="AU82" t="s">
        <v>3</v>
      </c>
      <c r="AV82">
        <v>0</v>
      </c>
      <c r="AW82">
        <v>2</v>
      </c>
      <c r="AX82">
        <v>39076970</v>
      </c>
      <c r="AY82">
        <v>1</v>
      </c>
      <c r="AZ82">
        <v>0</v>
      </c>
      <c r="BA82">
        <v>81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Y82*Source!I55</f>
        <v>0.25536000000000003</v>
      </c>
      <c r="CY82">
        <f t="shared" ref="CY82:CY90" si="9">AA82</f>
        <v>14.62</v>
      </c>
      <c r="CZ82">
        <f t="shared" ref="CZ82:CZ90" si="10">AE82</f>
        <v>2.44</v>
      </c>
      <c r="DA82">
        <f t="shared" ref="DA82:DA90" si="11">AI82</f>
        <v>5.99</v>
      </c>
      <c r="DB82">
        <v>0</v>
      </c>
    </row>
    <row r="83" spans="1:106" x14ac:dyDescent="0.2">
      <c r="A83">
        <f>ROW(Source!A55)</f>
        <v>55</v>
      </c>
      <c r="B83">
        <v>39076825</v>
      </c>
      <c r="C83">
        <v>39076954</v>
      </c>
      <c r="D83">
        <v>36802272</v>
      </c>
      <c r="E83">
        <v>1</v>
      </c>
      <c r="F83">
        <v>1</v>
      </c>
      <c r="G83">
        <v>1</v>
      </c>
      <c r="H83">
        <v>3</v>
      </c>
      <c r="I83" t="s">
        <v>518</v>
      </c>
      <c r="J83" t="s">
        <v>519</v>
      </c>
      <c r="K83" t="s">
        <v>520</v>
      </c>
      <c r="L83">
        <v>1354</v>
      </c>
      <c r="N83">
        <v>1010</v>
      </c>
      <c r="O83" t="s">
        <v>134</v>
      </c>
      <c r="P83" t="s">
        <v>134</v>
      </c>
      <c r="Q83">
        <v>1</v>
      </c>
      <c r="W83">
        <v>0</v>
      </c>
      <c r="X83">
        <v>-1046673864</v>
      </c>
      <c r="Y83">
        <v>3.2</v>
      </c>
      <c r="AA83">
        <v>26.96</v>
      </c>
      <c r="AB83">
        <v>0</v>
      </c>
      <c r="AC83">
        <v>0</v>
      </c>
      <c r="AD83">
        <v>0</v>
      </c>
      <c r="AE83">
        <v>4.5</v>
      </c>
      <c r="AF83">
        <v>0</v>
      </c>
      <c r="AG83">
        <v>0</v>
      </c>
      <c r="AH83">
        <v>0</v>
      </c>
      <c r="AI83">
        <v>5.99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3.2</v>
      </c>
      <c r="AU83" t="s">
        <v>3</v>
      </c>
      <c r="AV83">
        <v>0</v>
      </c>
      <c r="AW83">
        <v>2</v>
      </c>
      <c r="AX83">
        <v>39076971</v>
      </c>
      <c r="AY83">
        <v>1</v>
      </c>
      <c r="AZ83">
        <v>0</v>
      </c>
      <c r="BA83">
        <v>82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Y83*Source!I55</f>
        <v>3.4048000000000003</v>
      </c>
      <c r="CY83">
        <f t="shared" si="9"/>
        <v>26.96</v>
      </c>
      <c r="CZ83">
        <f t="shared" si="10"/>
        <v>4.5</v>
      </c>
      <c r="DA83">
        <f t="shared" si="11"/>
        <v>5.99</v>
      </c>
      <c r="DB83">
        <v>0</v>
      </c>
    </row>
    <row r="84" spans="1:106" x14ac:dyDescent="0.2">
      <c r="A84">
        <f>ROW(Source!A55)</f>
        <v>55</v>
      </c>
      <c r="B84">
        <v>39076825</v>
      </c>
      <c r="C84">
        <v>39076954</v>
      </c>
      <c r="D84">
        <v>36802521</v>
      </c>
      <c r="E84">
        <v>1</v>
      </c>
      <c r="F84">
        <v>1</v>
      </c>
      <c r="G84">
        <v>1</v>
      </c>
      <c r="H84">
        <v>3</v>
      </c>
      <c r="I84" t="s">
        <v>521</v>
      </c>
      <c r="J84" t="s">
        <v>522</v>
      </c>
      <c r="K84" t="s">
        <v>523</v>
      </c>
      <c r="L84">
        <v>1348</v>
      </c>
      <c r="N84">
        <v>1009</v>
      </c>
      <c r="O84" t="s">
        <v>92</v>
      </c>
      <c r="P84" t="s">
        <v>92</v>
      </c>
      <c r="Q84">
        <v>1000</v>
      </c>
      <c r="W84">
        <v>0</v>
      </c>
      <c r="X84">
        <v>-526970962</v>
      </c>
      <c r="Y84">
        <v>1.2E-2</v>
      </c>
      <c r="AA84">
        <v>3512.96</v>
      </c>
      <c r="AB84">
        <v>0</v>
      </c>
      <c r="AC84">
        <v>0</v>
      </c>
      <c r="AD84">
        <v>0</v>
      </c>
      <c r="AE84">
        <v>586.47</v>
      </c>
      <c r="AF84">
        <v>0</v>
      </c>
      <c r="AG84">
        <v>0</v>
      </c>
      <c r="AH84">
        <v>0</v>
      </c>
      <c r="AI84">
        <v>5.99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1.2E-2</v>
      </c>
      <c r="AU84" t="s">
        <v>3</v>
      </c>
      <c r="AV84">
        <v>0</v>
      </c>
      <c r="AW84">
        <v>2</v>
      </c>
      <c r="AX84">
        <v>39076972</v>
      </c>
      <c r="AY84">
        <v>1</v>
      </c>
      <c r="AZ84">
        <v>0</v>
      </c>
      <c r="BA84">
        <v>83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Y84*Source!I55</f>
        <v>1.2768000000000002E-2</v>
      </c>
      <c r="CY84">
        <f t="shared" si="9"/>
        <v>3512.96</v>
      </c>
      <c r="CZ84">
        <f t="shared" si="10"/>
        <v>586.47</v>
      </c>
      <c r="DA84">
        <f t="shared" si="11"/>
        <v>5.99</v>
      </c>
      <c r="DB84">
        <v>0</v>
      </c>
    </row>
    <row r="85" spans="1:106" x14ac:dyDescent="0.2">
      <c r="A85">
        <f>ROW(Source!A55)</f>
        <v>55</v>
      </c>
      <c r="B85">
        <v>39076825</v>
      </c>
      <c r="C85">
        <v>39076954</v>
      </c>
      <c r="D85">
        <v>36805188</v>
      </c>
      <c r="E85">
        <v>1</v>
      </c>
      <c r="F85">
        <v>1</v>
      </c>
      <c r="G85">
        <v>1</v>
      </c>
      <c r="H85">
        <v>3</v>
      </c>
      <c r="I85" t="s">
        <v>524</v>
      </c>
      <c r="J85" t="s">
        <v>525</v>
      </c>
      <c r="K85" t="s">
        <v>526</v>
      </c>
      <c r="L85">
        <v>1327</v>
      </c>
      <c r="N85">
        <v>1005</v>
      </c>
      <c r="O85" t="s">
        <v>24</v>
      </c>
      <c r="P85" t="s">
        <v>24</v>
      </c>
      <c r="Q85">
        <v>1</v>
      </c>
      <c r="W85">
        <v>0</v>
      </c>
      <c r="X85">
        <v>-1987926685</v>
      </c>
      <c r="Y85">
        <v>1.6</v>
      </c>
      <c r="AA85">
        <v>433.2</v>
      </c>
      <c r="AB85">
        <v>0</v>
      </c>
      <c r="AC85">
        <v>0</v>
      </c>
      <c r="AD85">
        <v>0</v>
      </c>
      <c r="AE85">
        <v>72.319999999999993</v>
      </c>
      <c r="AF85">
        <v>0</v>
      </c>
      <c r="AG85">
        <v>0</v>
      </c>
      <c r="AH85">
        <v>0</v>
      </c>
      <c r="AI85">
        <v>5.99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1.6</v>
      </c>
      <c r="AU85" t="s">
        <v>3</v>
      </c>
      <c r="AV85">
        <v>0</v>
      </c>
      <c r="AW85">
        <v>2</v>
      </c>
      <c r="AX85">
        <v>39076973</v>
      </c>
      <c r="AY85">
        <v>1</v>
      </c>
      <c r="AZ85">
        <v>0</v>
      </c>
      <c r="BA85">
        <v>84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Y85*Source!I55</f>
        <v>1.7024000000000001</v>
      </c>
      <c r="CY85">
        <f t="shared" si="9"/>
        <v>433.2</v>
      </c>
      <c r="CZ85">
        <f t="shared" si="10"/>
        <v>72.319999999999993</v>
      </c>
      <c r="DA85">
        <f t="shared" si="11"/>
        <v>5.99</v>
      </c>
      <c r="DB85">
        <v>0</v>
      </c>
    </row>
    <row r="86" spans="1:106" x14ac:dyDescent="0.2">
      <c r="A86">
        <f>ROW(Source!A55)</f>
        <v>55</v>
      </c>
      <c r="B86">
        <v>39076825</v>
      </c>
      <c r="C86">
        <v>39076954</v>
      </c>
      <c r="D86">
        <v>36806413</v>
      </c>
      <c r="E86">
        <v>1</v>
      </c>
      <c r="F86">
        <v>1</v>
      </c>
      <c r="G86">
        <v>1</v>
      </c>
      <c r="H86">
        <v>3</v>
      </c>
      <c r="I86" t="s">
        <v>527</v>
      </c>
      <c r="J86" t="s">
        <v>528</v>
      </c>
      <c r="K86" t="s">
        <v>529</v>
      </c>
      <c r="L86">
        <v>1339</v>
      </c>
      <c r="N86">
        <v>1007</v>
      </c>
      <c r="O86" t="s">
        <v>35</v>
      </c>
      <c r="P86" t="s">
        <v>35</v>
      </c>
      <c r="Q86">
        <v>1</v>
      </c>
      <c r="W86">
        <v>0</v>
      </c>
      <c r="X86">
        <v>1795918813</v>
      </c>
      <c r="Y86">
        <v>4.4000000000000003E-3</v>
      </c>
      <c r="AA86">
        <v>446.73</v>
      </c>
      <c r="AB86">
        <v>0</v>
      </c>
      <c r="AC86">
        <v>0</v>
      </c>
      <c r="AD86">
        <v>0</v>
      </c>
      <c r="AE86">
        <v>74.58</v>
      </c>
      <c r="AF86">
        <v>0</v>
      </c>
      <c r="AG86">
        <v>0</v>
      </c>
      <c r="AH86">
        <v>0</v>
      </c>
      <c r="AI86">
        <v>5.99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4.4000000000000003E-3</v>
      </c>
      <c r="AU86" t="s">
        <v>3</v>
      </c>
      <c r="AV86">
        <v>0</v>
      </c>
      <c r="AW86">
        <v>2</v>
      </c>
      <c r="AX86">
        <v>39076974</v>
      </c>
      <c r="AY86">
        <v>1</v>
      </c>
      <c r="AZ86">
        <v>0</v>
      </c>
      <c r="BA86">
        <v>85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Y86*Source!I55</f>
        <v>4.6816000000000002E-3</v>
      </c>
      <c r="CY86">
        <f t="shared" si="9"/>
        <v>446.73</v>
      </c>
      <c r="CZ86">
        <f t="shared" si="10"/>
        <v>74.58</v>
      </c>
      <c r="DA86">
        <f t="shared" si="11"/>
        <v>5.99</v>
      </c>
      <c r="DB86">
        <v>0</v>
      </c>
    </row>
    <row r="87" spans="1:106" x14ac:dyDescent="0.2">
      <c r="A87">
        <f>ROW(Source!A55)</f>
        <v>55</v>
      </c>
      <c r="B87">
        <v>39076825</v>
      </c>
      <c r="C87">
        <v>39076954</v>
      </c>
      <c r="D87">
        <v>36836983</v>
      </c>
      <c r="E87">
        <v>1</v>
      </c>
      <c r="F87">
        <v>1</v>
      </c>
      <c r="G87">
        <v>1</v>
      </c>
      <c r="H87">
        <v>3</v>
      </c>
      <c r="I87" t="s">
        <v>530</v>
      </c>
      <c r="J87" t="s">
        <v>531</v>
      </c>
      <c r="K87" t="s">
        <v>532</v>
      </c>
      <c r="L87">
        <v>1346</v>
      </c>
      <c r="N87">
        <v>1009</v>
      </c>
      <c r="O87" t="s">
        <v>97</v>
      </c>
      <c r="P87" t="s">
        <v>97</v>
      </c>
      <c r="Q87">
        <v>1</v>
      </c>
      <c r="W87">
        <v>0</v>
      </c>
      <c r="X87">
        <v>-1684093315</v>
      </c>
      <c r="Y87">
        <v>2.4300000000000002</v>
      </c>
      <c r="AA87">
        <v>48.46</v>
      </c>
      <c r="AB87">
        <v>0</v>
      </c>
      <c r="AC87">
        <v>0</v>
      </c>
      <c r="AD87">
        <v>0</v>
      </c>
      <c r="AE87">
        <v>8.09</v>
      </c>
      <c r="AF87">
        <v>0</v>
      </c>
      <c r="AG87">
        <v>0</v>
      </c>
      <c r="AH87">
        <v>0</v>
      </c>
      <c r="AI87">
        <v>5.99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2.4300000000000002</v>
      </c>
      <c r="AU87" t="s">
        <v>3</v>
      </c>
      <c r="AV87">
        <v>0</v>
      </c>
      <c r="AW87">
        <v>2</v>
      </c>
      <c r="AX87">
        <v>39076975</v>
      </c>
      <c r="AY87">
        <v>1</v>
      </c>
      <c r="AZ87">
        <v>0</v>
      </c>
      <c r="BA87">
        <v>86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Y87*Source!I55</f>
        <v>2.5855200000000003</v>
      </c>
      <c r="CY87">
        <f t="shared" si="9"/>
        <v>48.46</v>
      </c>
      <c r="CZ87">
        <f t="shared" si="10"/>
        <v>8.09</v>
      </c>
      <c r="DA87">
        <f t="shared" si="11"/>
        <v>5.99</v>
      </c>
      <c r="DB87">
        <v>0</v>
      </c>
    </row>
    <row r="88" spans="1:106" x14ac:dyDescent="0.2">
      <c r="A88">
        <f>ROW(Source!A55)</f>
        <v>55</v>
      </c>
      <c r="B88">
        <v>39076825</v>
      </c>
      <c r="C88">
        <v>39076954</v>
      </c>
      <c r="D88">
        <v>36797561</v>
      </c>
      <c r="E88">
        <v>17</v>
      </c>
      <c r="F88">
        <v>1</v>
      </c>
      <c r="G88">
        <v>1</v>
      </c>
      <c r="H88">
        <v>3</v>
      </c>
      <c r="I88" t="s">
        <v>154</v>
      </c>
      <c r="J88" t="s">
        <v>3</v>
      </c>
      <c r="K88" t="s">
        <v>155</v>
      </c>
      <c r="L88">
        <v>1348</v>
      </c>
      <c r="N88">
        <v>1009</v>
      </c>
      <c r="O88" t="s">
        <v>92</v>
      </c>
      <c r="P88" t="s">
        <v>92</v>
      </c>
      <c r="Q88">
        <v>1000</v>
      </c>
      <c r="W88">
        <v>0</v>
      </c>
      <c r="X88">
        <v>1891904026</v>
      </c>
      <c r="Y88">
        <v>6.7000000000000004E-2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5.99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3</v>
      </c>
      <c r="AT88">
        <v>6.7000000000000004E-2</v>
      </c>
      <c r="AU88" t="s">
        <v>3</v>
      </c>
      <c r="AV88">
        <v>0</v>
      </c>
      <c r="AW88">
        <v>2</v>
      </c>
      <c r="AX88">
        <v>39076976</v>
      </c>
      <c r="AY88">
        <v>1</v>
      </c>
      <c r="AZ88">
        <v>0</v>
      </c>
      <c r="BA88">
        <v>87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Y88*Source!I55</f>
        <v>7.1288000000000004E-2</v>
      </c>
      <c r="CY88">
        <f t="shared" si="9"/>
        <v>0</v>
      </c>
      <c r="CZ88">
        <f t="shared" si="10"/>
        <v>0</v>
      </c>
      <c r="DA88">
        <f t="shared" si="11"/>
        <v>5.99</v>
      </c>
      <c r="DB88">
        <v>0</v>
      </c>
    </row>
    <row r="89" spans="1:106" x14ac:dyDescent="0.2">
      <c r="A89">
        <f>ROW(Source!A55)</f>
        <v>55</v>
      </c>
      <c r="B89">
        <v>39076825</v>
      </c>
      <c r="C89">
        <v>39076954</v>
      </c>
      <c r="D89">
        <v>36837796</v>
      </c>
      <c r="E89">
        <v>1</v>
      </c>
      <c r="F89">
        <v>1</v>
      </c>
      <c r="G89">
        <v>1</v>
      </c>
      <c r="H89">
        <v>3</v>
      </c>
      <c r="I89" t="s">
        <v>150</v>
      </c>
      <c r="J89" t="s">
        <v>152</v>
      </c>
      <c r="K89" t="s">
        <v>151</v>
      </c>
      <c r="L89">
        <v>1348</v>
      </c>
      <c r="N89">
        <v>1009</v>
      </c>
      <c r="O89" t="s">
        <v>92</v>
      </c>
      <c r="P89" t="s">
        <v>92</v>
      </c>
      <c r="Q89">
        <v>1000</v>
      </c>
      <c r="W89">
        <v>0</v>
      </c>
      <c r="X89">
        <v>960802034</v>
      </c>
      <c r="Y89">
        <v>6.7000000000000004E-2</v>
      </c>
      <c r="AA89">
        <v>134683.10999999999</v>
      </c>
      <c r="AB89">
        <v>0</v>
      </c>
      <c r="AC89">
        <v>0</v>
      </c>
      <c r="AD89">
        <v>0</v>
      </c>
      <c r="AE89">
        <v>22484.66</v>
      </c>
      <c r="AF89">
        <v>0</v>
      </c>
      <c r="AG89">
        <v>0</v>
      </c>
      <c r="AH89">
        <v>0</v>
      </c>
      <c r="AI89">
        <v>5.99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3</v>
      </c>
      <c r="AT89">
        <v>6.7000000000000004E-2</v>
      </c>
      <c r="AU89" t="s">
        <v>3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Y89*Source!I55</f>
        <v>7.1288000000000004E-2</v>
      </c>
      <c r="CY89">
        <f t="shared" si="9"/>
        <v>134683.10999999999</v>
      </c>
      <c r="CZ89">
        <f t="shared" si="10"/>
        <v>22484.66</v>
      </c>
      <c r="DA89">
        <f t="shared" si="11"/>
        <v>5.99</v>
      </c>
      <c r="DB89">
        <v>0</v>
      </c>
    </row>
    <row r="90" spans="1:106" x14ac:dyDescent="0.2">
      <c r="A90">
        <f>ROW(Source!A55)</f>
        <v>55</v>
      </c>
      <c r="B90">
        <v>39076825</v>
      </c>
      <c r="C90">
        <v>39076954</v>
      </c>
      <c r="D90">
        <v>36839212</v>
      </c>
      <c r="E90">
        <v>1</v>
      </c>
      <c r="F90">
        <v>1</v>
      </c>
      <c r="G90">
        <v>1</v>
      </c>
      <c r="H90">
        <v>3</v>
      </c>
      <c r="I90" t="s">
        <v>533</v>
      </c>
      <c r="J90" t="s">
        <v>534</v>
      </c>
      <c r="K90" t="s">
        <v>535</v>
      </c>
      <c r="L90">
        <v>1348</v>
      </c>
      <c r="N90">
        <v>1009</v>
      </c>
      <c r="O90" t="s">
        <v>92</v>
      </c>
      <c r="P90" t="s">
        <v>92</v>
      </c>
      <c r="Q90">
        <v>1000</v>
      </c>
      <c r="W90">
        <v>0</v>
      </c>
      <c r="X90">
        <v>-2084827333</v>
      </c>
      <c r="Y90">
        <v>6.4000000000000001E-2</v>
      </c>
      <c r="AA90">
        <v>25721.06</v>
      </c>
      <c r="AB90">
        <v>0</v>
      </c>
      <c r="AC90">
        <v>0</v>
      </c>
      <c r="AD90">
        <v>0</v>
      </c>
      <c r="AE90">
        <v>4294</v>
      </c>
      <c r="AF90">
        <v>0</v>
      </c>
      <c r="AG90">
        <v>0</v>
      </c>
      <c r="AH90">
        <v>0</v>
      </c>
      <c r="AI90">
        <v>5.99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6.4000000000000001E-2</v>
      </c>
      <c r="AU90" t="s">
        <v>3</v>
      </c>
      <c r="AV90">
        <v>0</v>
      </c>
      <c r="AW90">
        <v>2</v>
      </c>
      <c r="AX90">
        <v>39076977</v>
      </c>
      <c r="AY90">
        <v>1</v>
      </c>
      <c r="AZ90">
        <v>0</v>
      </c>
      <c r="BA90">
        <v>88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Y90*Source!I55</f>
        <v>6.8096000000000004E-2</v>
      </c>
      <c r="CY90">
        <f t="shared" si="9"/>
        <v>25721.06</v>
      </c>
      <c r="CZ90">
        <f t="shared" si="10"/>
        <v>4294</v>
      </c>
      <c r="DA90">
        <f t="shared" si="11"/>
        <v>5.99</v>
      </c>
      <c r="DB90">
        <v>0</v>
      </c>
    </row>
    <row r="91" spans="1:106" x14ac:dyDescent="0.2">
      <c r="A91">
        <f>ROW(Source!A58)</f>
        <v>58</v>
      </c>
      <c r="B91">
        <v>39076825</v>
      </c>
      <c r="C91">
        <v>39076979</v>
      </c>
      <c r="D91">
        <v>37069580</v>
      </c>
      <c r="E91">
        <v>1</v>
      </c>
      <c r="F91">
        <v>1</v>
      </c>
      <c r="G91">
        <v>1</v>
      </c>
      <c r="H91">
        <v>1</v>
      </c>
      <c r="I91" t="s">
        <v>516</v>
      </c>
      <c r="J91" t="s">
        <v>3</v>
      </c>
      <c r="K91" t="s">
        <v>517</v>
      </c>
      <c r="L91">
        <v>1191</v>
      </c>
      <c r="N91">
        <v>1013</v>
      </c>
      <c r="O91" t="s">
        <v>434</v>
      </c>
      <c r="P91" t="s">
        <v>434</v>
      </c>
      <c r="Q91">
        <v>1</v>
      </c>
      <c r="W91">
        <v>0</v>
      </c>
      <c r="X91">
        <v>1010519658</v>
      </c>
      <c r="Y91">
        <v>33.89</v>
      </c>
      <c r="AA91">
        <v>0</v>
      </c>
      <c r="AB91">
        <v>0</v>
      </c>
      <c r="AC91">
        <v>0</v>
      </c>
      <c r="AD91">
        <v>51.75</v>
      </c>
      <c r="AE91">
        <v>0</v>
      </c>
      <c r="AF91">
        <v>0</v>
      </c>
      <c r="AG91">
        <v>0</v>
      </c>
      <c r="AH91">
        <v>8.64</v>
      </c>
      <c r="AI91">
        <v>1</v>
      </c>
      <c r="AJ91">
        <v>1</v>
      </c>
      <c r="AK91">
        <v>1</v>
      </c>
      <c r="AL91">
        <v>5.99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33.89</v>
      </c>
      <c r="AU91" t="s">
        <v>3</v>
      </c>
      <c r="AV91">
        <v>1</v>
      </c>
      <c r="AW91">
        <v>2</v>
      </c>
      <c r="AX91">
        <v>39076980</v>
      </c>
      <c r="AY91">
        <v>1</v>
      </c>
      <c r="AZ91">
        <v>0</v>
      </c>
      <c r="BA91">
        <v>89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Y91*Source!I58</f>
        <v>99.155362000000011</v>
      </c>
      <c r="CY91">
        <f>AD91</f>
        <v>51.75</v>
      </c>
      <c r="CZ91">
        <f>AH91</f>
        <v>8.64</v>
      </c>
      <c r="DA91">
        <f>AL91</f>
        <v>5.99</v>
      </c>
      <c r="DB91">
        <v>0</v>
      </c>
    </row>
    <row r="92" spans="1:106" x14ac:dyDescent="0.2">
      <c r="A92">
        <f>ROW(Source!A58)</f>
        <v>58</v>
      </c>
      <c r="B92">
        <v>39076825</v>
      </c>
      <c r="C92">
        <v>39076979</v>
      </c>
      <c r="D92">
        <v>37064876</v>
      </c>
      <c r="E92">
        <v>1</v>
      </c>
      <c r="F92">
        <v>1</v>
      </c>
      <c r="G92">
        <v>1</v>
      </c>
      <c r="H92">
        <v>1</v>
      </c>
      <c r="I92" t="s">
        <v>435</v>
      </c>
      <c r="J92" t="s">
        <v>3</v>
      </c>
      <c r="K92" t="s">
        <v>436</v>
      </c>
      <c r="L92">
        <v>1191</v>
      </c>
      <c r="N92">
        <v>1013</v>
      </c>
      <c r="O92" t="s">
        <v>434</v>
      </c>
      <c r="P92" t="s">
        <v>434</v>
      </c>
      <c r="Q92">
        <v>1</v>
      </c>
      <c r="W92">
        <v>0</v>
      </c>
      <c r="X92">
        <v>-1417349443</v>
      </c>
      <c r="Y92">
        <v>0.16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5.99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0.16</v>
      </c>
      <c r="AU92" t="s">
        <v>3</v>
      </c>
      <c r="AV92">
        <v>2</v>
      </c>
      <c r="AW92">
        <v>2</v>
      </c>
      <c r="AX92">
        <v>39076981</v>
      </c>
      <c r="AY92">
        <v>1</v>
      </c>
      <c r="AZ92">
        <v>0</v>
      </c>
      <c r="BA92">
        <v>90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Y92*Source!I58</f>
        <v>0.46812800000000004</v>
      </c>
      <c r="CY92">
        <f>AD92</f>
        <v>0</v>
      </c>
      <c r="CZ92">
        <f>AH92</f>
        <v>0</v>
      </c>
      <c r="DA92">
        <f>AL92</f>
        <v>1</v>
      </c>
      <c r="DB92">
        <v>0</v>
      </c>
    </row>
    <row r="93" spans="1:106" x14ac:dyDescent="0.2">
      <c r="A93">
        <f>ROW(Source!A58)</f>
        <v>58</v>
      </c>
      <c r="B93">
        <v>39076825</v>
      </c>
      <c r="C93">
        <v>39076979</v>
      </c>
      <c r="D93">
        <v>36882452</v>
      </c>
      <c r="E93">
        <v>1</v>
      </c>
      <c r="F93">
        <v>1</v>
      </c>
      <c r="G93">
        <v>1</v>
      </c>
      <c r="H93">
        <v>2</v>
      </c>
      <c r="I93" t="s">
        <v>437</v>
      </c>
      <c r="J93" t="s">
        <v>438</v>
      </c>
      <c r="K93" t="s">
        <v>439</v>
      </c>
      <c r="L93">
        <v>1368</v>
      </c>
      <c r="N93">
        <v>1011</v>
      </c>
      <c r="O93" t="s">
        <v>440</v>
      </c>
      <c r="P93" t="s">
        <v>440</v>
      </c>
      <c r="Q93">
        <v>1</v>
      </c>
      <c r="W93">
        <v>0</v>
      </c>
      <c r="X93">
        <v>1188625873</v>
      </c>
      <c r="Y93">
        <v>0.1</v>
      </c>
      <c r="AA93">
        <v>0</v>
      </c>
      <c r="AB93">
        <v>187.25</v>
      </c>
      <c r="AC93">
        <v>13.5</v>
      </c>
      <c r="AD93">
        <v>0</v>
      </c>
      <c r="AE93">
        <v>0</v>
      </c>
      <c r="AF93">
        <v>31.26</v>
      </c>
      <c r="AG93">
        <v>13.5</v>
      </c>
      <c r="AH93">
        <v>0</v>
      </c>
      <c r="AI93">
        <v>1</v>
      </c>
      <c r="AJ93">
        <v>5.99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0.1</v>
      </c>
      <c r="AU93" t="s">
        <v>3</v>
      </c>
      <c r="AV93">
        <v>0</v>
      </c>
      <c r="AW93">
        <v>2</v>
      </c>
      <c r="AX93">
        <v>39076982</v>
      </c>
      <c r="AY93">
        <v>1</v>
      </c>
      <c r="AZ93">
        <v>0</v>
      </c>
      <c r="BA93">
        <v>91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Y93*Source!I58</f>
        <v>0.29258000000000001</v>
      </c>
      <c r="CY93">
        <f>AB93</f>
        <v>187.25</v>
      </c>
      <c r="CZ93">
        <f>AF93</f>
        <v>31.26</v>
      </c>
      <c r="DA93">
        <f>AJ93</f>
        <v>5.99</v>
      </c>
      <c r="DB93">
        <v>0</v>
      </c>
    </row>
    <row r="94" spans="1:106" x14ac:dyDescent="0.2">
      <c r="A94">
        <f>ROW(Source!A58)</f>
        <v>58</v>
      </c>
      <c r="B94">
        <v>39076825</v>
      </c>
      <c r="C94">
        <v>39076979</v>
      </c>
      <c r="D94">
        <v>36883554</v>
      </c>
      <c r="E94">
        <v>1</v>
      </c>
      <c r="F94">
        <v>1</v>
      </c>
      <c r="G94">
        <v>1</v>
      </c>
      <c r="H94">
        <v>2</v>
      </c>
      <c r="I94" t="s">
        <v>443</v>
      </c>
      <c r="J94" t="s">
        <v>444</v>
      </c>
      <c r="K94" t="s">
        <v>445</v>
      </c>
      <c r="L94">
        <v>1368</v>
      </c>
      <c r="N94">
        <v>1011</v>
      </c>
      <c r="O94" t="s">
        <v>440</v>
      </c>
      <c r="P94" t="s">
        <v>440</v>
      </c>
      <c r="Q94">
        <v>1</v>
      </c>
      <c r="W94">
        <v>0</v>
      </c>
      <c r="X94">
        <v>1372534845</v>
      </c>
      <c r="Y94">
        <v>0.06</v>
      </c>
      <c r="AA94">
        <v>0</v>
      </c>
      <c r="AB94">
        <v>393.6</v>
      </c>
      <c r="AC94">
        <v>11.6</v>
      </c>
      <c r="AD94">
        <v>0</v>
      </c>
      <c r="AE94">
        <v>0</v>
      </c>
      <c r="AF94">
        <v>65.709999999999994</v>
      </c>
      <c r="AG94">
        <v>11.6</v>
      </c>
      <c r="AH94">
        <v>0</v>
      </c>
      <c r="AI94">
        <v>1</v>
      </c>
      <c r="AJ94">
        <v>5.99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0.06</v>
      </c>
      <c r="AU94" t="s">
        <v>3</v>
      </c>
      <c r="AV94">
        <v>0</v>
      </c>
      <c r="AW94">
        <v>2</v>
      </c>
      <c r="AX94">
        <v>39076983</v>
      </c>
      <c r="AY94">
        <v>1</v>
      </c>
      <c r="AZ94">
        <v>0</v>
      </c>
      <c r="BA94">
        <v>92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Y94*Source!I58</f>
        <v>0.17554800000000001</v>
      </c>
      <c r="CY94">
        <f>AB94</f>
        <v>393.6</v>
      </c>
      <c r="CZ94">
        <f>AF94</f>
        <v>65.709999999999994</v>
      </c>
      <c r="DA94">
        <f>AJ94</f>
        <v>5.99</v>
      </c>
      <c r="DB94">
        <v>0</v>
      </c>
    </row>
    <row r="95" spans="1:106" x14ac:dyDescent="0.2">
      <c r="A95">
        <f>ROW(Source!A58)</f>
        <v>58</v>
      </c>
      <c r="B95">
        <v>39076825</v>
      </c>
      <c r="C95">
        <v>39076979</v>
      </c>
      <c r="D95">
        <v>36801792</v>
      </c>
      <c r="E95">
        <v>1</v>
      </c>
      <c r="F95">
        <v>1</v>
      </c>
      <c r="G95">
        <v>1</v>
      </c>
      <c r="H95">
        <v>3</v>
      </c>
      <c r="I95" t="s">
        <v>474</v>
      </c>
      <c r="J95" t="s">
        <v>475</v>
      </c>
      <c r="K95" t="s">
        <v>476</v>
      </c>
      <c r="L95">
        <v>1339</v>
      </c>
      <c r="N95">
        <v>1007</v>
      </c>
      <c r="O95" t="s">
        <v>35</v>
      </c>
      <c r="P95" t="s">
        <v>35</v>
      </c>
      <c r="Q95">
        <v>1</v>
      </c>
      <c r="W95">
        <v>0</v>
      </c>
      <c r="X95">
        <v>-1660354250</v>
      </c>
      <c r="Y95">
        <v>0.24</v>
      </c>
      <c r="AA95">
        <v>14.62</v>
      </c>
      <c r="AB95">
        <v>0</v>
      </c>
      <c r="AC95">
        <v>0</v>
      </c>
      <c r="AD95">
        <v>0</v>
      </c>
      <c r="AE95">
        <v>2.44</v>
      </c>
      <c r="AF95">
        <v>0</v>
      </c>
      <c r="AG95">
        <v>0</v>
      </c>
      <c r="AH95">
        <v>0</v>
      </c>
      <c r="AI95">
        <v>5.99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0.24</v>
      </c>
      <c r="AU95" t="s">
        <v>3</v>
      </c>
      <c r="AV95">
        <v>0</v>
      </c>
      <c r="AW95">
        <v>2</v>
      </c>
      <c r="AX95">
        <v>39076984</v>
      </c>
      <c r="AY95">
        <v>1</v>
      </c>
      <c r="AZ95">
        <v>0</v>
      </c>
      <c r="BA95">
        <v>93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Y95*Source!I58</f>
        <v>0.70219200000000004</v>
      </c>
      <c r="CY95">
        <f t="shared" ref="CY95:CY103" si="12">AA95</f>
        <v>14.62</v>
      </c>
      <c r="CZ95">
        <f t="shared" ref="CZ95:CZ103" si="13">AE95</f>
        <v>2.44</v>
      </c>
      <c r="DA95">
        <f t="shared" ref="DA95:DA103" si="14">AI95</f>
        <v>5.99</v>
      </c>
      <c r="DB95">
        <v>0</v>
      </c>
    </row>
    <row r="96" spans="1:106" x14ac:dyDescent="0.2">
      <c r="A96">
        <f>ROW(Source!A58)</f>
        <v>58</v>
      </c>
      <c r="B96">
        <v>39076825</v>
      </c>
      <c r="C96">
        <v>39076979</v>
      </c>
      <c r="D96">
        <v>36802272</v>
      </c>
      <c r="E96">
        <v>1</v>
      </c>
      <c r="F96">
        <v>1</v>
      </c>
      <c r="G96">
        <v>1</v>
      </c>
      <c r="H96">
        <v>3</v>
      </c>
      <c r="I96" t="s">
        <v>518</v>
      </c>
      <c r="J96" t="s">
        <v>519</v>
      </c>
      <c r="K96" t="s">
        <v>520</v>
      </c>
      <c r="L96">
        <v>1354</v>
      </c>
      <c r="N96">
        <v>1010</v>
      </c>
      <c r="O96" t="s">
        <v>134</v>
      </c>
      <c r="P96" t="s">
        <v>134</v>
      </c>
      <c r="Q96">
        <v>1</v>
      </c>
      <c r="W96">
        <v>0</v>
      </c>
      <c r="X96">
        <v>-1046673864</v>
      </c>
      <c r="Y96">
        <v>5.0999999999999996</v>
      </c>
      <c r="AA96">
        <v>26.96</v>
      </c>
      <c r="AB96">
        <v>0</v>
      </c>
      <c r="AC96">
        <v>0</v>
      </c>
      <c r="AD96">
        <v>0</v>
      </c>
      <c r="AE96">
        <v>4.5</v>
      </c>
      <c r="AF96">
        <v>0</v>
      </c>
      <c r="AG96">
        <v>0</v>
      </c>
      <c r="AH96">
        <v>0</v>
      </c>
      <c r="AI96">
        <v>5.99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5.0999999999999996</v>
      </c>
      <c r="AU96" t="s">
        <v>3</v>
      </c>
      <c r="AV96">
        <v>0</v>
      </c>
      <c r="AW96">
        <v>2</v>
      </c>
      <c r="AX96">
        <v>39076985</v>
      </c>
      <c r="AY96">
        <v>1</v>
      </c>
      <c r="AZ96">
        <v>0</v>
      </c>
      <c r="BA96">
        <v>94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Y96*Source!I58</f>
        <v>14.921580000000001</v>
      </c>
      <c r="CY96">
        <f t="shared" si="12"/>
        <v>26.96</v>
      </c>
      <c r="CZ96">
        <f t="shared" si="13"/>
        <v>4.5</v>
      </c>
      <c r="DA96">
        <f t="shared" si="14"/>
        <v>5.99</v>
      </c>
      <c r="DB96">
        <v>0</v>
      </c>
    </row>
    <row r="97" spans="1:106" x14ac:dyDescent="0.2">
      <c r="A97">
        <f>ROW(Source!A58)</f>
        <v>58</v>
      </c>
      <c r="B97">
        <v>39076825</v>
      </c>
      <c r="C97">
        <v>39076979</v>
      </c>
      <c r="D97">
        <v>36802521</v>
      </c>
      <c r="E97">
        <v>1</v>
      </c>
      <c r="F97">
        <v>1</v>
      </c>
      <c r="G97">
        <v>1</v>
      </c>
      <c r="H97">
        <v>3</v>
      </c>
      <c r="I97" t="s">
        <v>521</v>
      </c>
      <c r="J97" t="s">
        <v>522</v>
      </c>
      <c r="K97" t="s">
        <v>523</v>
      </c>
      <c r="L97">
        <v>1348</v>
      </c>
      <c r="N97">
        <v>1009</v>
      </c>
      <c r="O97" t="s">
        <v>92</v>
      </c>
      <c r="P97" t="s">
        <v>92</v>
      </c>
      <c r="Q97">
        <v>1000</v>
      </c>
      <c r="W97">
        <v>0</v>
      </c>
      <c r="X97">
        <v>-526970962</v>
      </c>
      <c r="Y97">
        <v>2.5499999999999998E-2</v>
      </c>
      <c r="AA97">
        <v>3512.96</v>
      </c>
      <c r="AB97">
        <v>0</v>
      </c>
      <c r="AC97">
        <v>0</v>
      </c>
      <c r="AD97">
        <v>0</v>
      </c>
      <c r="AE97">
        <v>586.47</v>
      </c>
      <c r="AF97">
        <v>0</v>
      </c>
      <c r="AG97">
        <v>0</v>
      </c>
      <c r="AH97">
        <v>0</v>
      </c>
      <c r="AI97">
        <v>5.99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2.5499999999999998E-2</v>
      </c>
      <c r="AU97" t="s">
        <v>3</v>
      </c>
      <c r="AV97">
        <v>0</v>
      </c>
      <c r="AW97">
        <v>2</v>
      </c>
      <c r="AX97">
        <v>39076986</v>
      </c>
      <c r="AY97">
        <v>1</v>
      </c>
      <c r="AZ97">
        <v>0</v>
      </c>
      <c r="BA97">
        <v>95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Y97*Source!I58</f>
        <v>7.4607900000000005E-2</v>
      </c>
      <c r="CY97">
        <f t="shared" si="12"/>
        <v>3512.96</v>
      </c>
      <c r="CZ97">
        <f t="shared" si="13"/>
        <v>586.47</v>
      </c>
      <c r="DA97">
        <f t="shared" si="14"/>
        <v>5.99</v>
      </c>
      <c r="DB97">
        <v>0</v>
      </c>
    </row>
    <row r="98" spans="1:106" x14ac:dyDescent="0.2">
      <c r="A98">
        <f>ROW(Source!A58)</f>
        <v>58</v>
      </c>
      <c r="B98">
        <v>39076825</v>
      </c>
      <c r="C98">
        <v>39076979</v>
      </c>
      <c r="D98">
        <v>36805188</v>
      </c>
      <c r="E98">
        <v>1</v>
      </c>
      <c r="F98">
        <v>1</v>
      </c>
      <c r="G98">
        <v>1</v>
      </c>
      <c r="H98">
        <v>3</v>
      </c>
      <c r="I98" t="s">
        <v>524</v>
      </c>
      <c r="J98" t="s">
        <v>525</v>
      </c>
      <c r="K98" t="s">
        <v>526</v>
      </c>
      <c r="L98">
        <v>1327</v>
      </c>
      <c r="N98">
        <v>1005</v>
      </c>
      <c r="O98" t="s">
        <v>24</v>
      </c>
      <c r="P98" t="s">
        <v>24</v>
      </c>
      <c r="Q98">
        <v>1</v>
      </c>
      <c r="W98">
        <v>0</v>
      </c>
      <c r="X98">
        <v>-1987926685</v>
      </c>
      <c r="Y98">
        <v>1.6</v>
      </c>
      <c r="AA98">
        <v>433.2</v>
      </c>
      <c r="AB98">
        <v>0</v>
      </c>
      <c r="AC98">
        <v>0</v>
      </c>
      <c r="AD98">
        <v>0</v>
      </c>
      <c r="AE98">
        <v>72.319999999999993</v>
      </c>
      <c r="AF98">
        <v>0</v>
      </c>
      <c r="AG98">
        <v>0</v>
      </c>
      <c r="AH98">
        <v>0</v>
      </c>
      <c r="AI98">
        <v>5.99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1.6</v>
      </c>
      <c r="AU98" t="s">
        <v>3</v>
      </c>
      <c r="AV98">
        <v>0</v>
      </c>
      <c r="AW98">
        <v>2</v>
      </c>
      <c r="AX98">
        <v>39076987</v>
      </c>
      <c r="AY98">
        <v>1</v>
      </c>
      <c r="AZ98">
        <v>0</v>
      </c>
      <c r="BA98">
        <v>96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Y98*Source!I58</f>
        <v>4.6812800000000001</v>
      </c>
      <c r="CY98">
        <f t="shared" si="12"/>
        <v>433.2</v>
      </c>
      <c r="CZ98">
        <f t="shared" si="13"/>
        <v>72.319999999999993</v>
      </c>
      <c r="DA98">
        <f t="shared" si="14"/>
        <v>5.99</v>
      </c>
      <c r="DB98">
        <v>0</v>
      </c>
    </row>
    <row r="99" spans="1:106" x14ac:dyDescent="0.2">
      <c r="A99">
        <f>ROW(Source!A58)</f>
        <v>58</v>
      </c>
      <c r="B99">
        <v>39076825</v>
      </c>
      <c r="C99">
        <v>39076979</v>
      </c>
      <c r="D99">
        <v>36806413</v>
      </c>
      <c r="E99">
        <v>1</v>
      </c>
      <c r="F99">
        <v>1</v>
      </c>
      <c r="G99">
        <v>1</v>
      </c>
      <c r="H99">
        <v>3</v>
      </c>
      <c r="I99" t="s">
        <v>527</v>
      </c>
      <c r="J99" t="s">
        <v>528</v>
      </c>
      <c r="K99" t="s">
        <v>529</v>
      </c>
      <c r="L99">
        <v>1339</v>
      </c>
      <c r="N99">
        <v>1007</v>
      </c>
      <c r="O99" t="s">
        <v>35</v>
      </c>
      <c r="P99" t="s">
        <v>35</v>
      </c>
      <c r="Q99">
        <v>1</v>
      </c>
      <c r="W99">
        <v>0</v>
      </c>
      <c r="X99">
        <v>1795918813</v>
      </c>
      <c r="Y99">
        <v>4.4000000000000003E-3</v>
      </c>
      <c r="AA99">
        <v>446.73</v>
      </c>
      <c r="AB99">
        <v>0</v>
      </c>
      <c r="AC99">
        <v>0</v>
      </c>
      <c r="AD99">
        <v>0</v>
      </c>
      <c r="AE99">
        <v>74.58</v>
      </c>
      <c r="AF99">
        <v>0</v>
      </c>
      <c r="AG99">
        <v>0</v>
      </c>
      <c r="AH99">
        <v>0</v>
      </c>
      <c r="AI99">
        <v>5.99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4.4000000000000003E-3</v>
      </c>
      <c r="AU99" t="s">
        <v>3</v>
      </c>
      <c r="AV99">
        <v>0</v>
      </c>
      <c r="AW99">
        <v>2</v>
      </c>
      <c r="AX99">
        <v>39076988</v>
      </c>
      <c r="AY99">
        <v>1</v>
      </c>
      <c r="AZ99">
        <v>0</v>
      </c>
      <c r="BA99">
        <v>97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Y99*Source!I58</f>
        <v>1.2873520000000001E-2</v>
      </c>
      <c r="CY99">
        <f t="shared" si="12"/>
        <v>446.73</v>
      </c>
      <c r="CZ99">
        <f t="shared" si="13"/>
        <v>74.58</v>
      </c>
      <c r="DA99">
        <f t="shared" si="14"/>
        <v>5.99</v>
      </c>
      <c r="DB99">
        <v>0</v>
      </c>
    </row>
    <row r="100" spans="1:106" x14ac:dyDescent="0.2">
      <c r="A100">
        <f>ROW(Source!A58)</f>
        <v>58</v>
      </c>
      <c r="B100">
        <v>39076825</v>
      </c>
      <c r="C100">
        <v>39076979</v>
      </c>
      <c r="D100">
        <v>36836983</v>
      </c>
      <c r="E100">
        <v>1</v>
      </c>
      <c r="F100">
        <v>1</v>
      </c>
      <c r="G100">
        <v>1</v>
      </c>
      <c r="H100">
        <v>3</v>
      </c>
      <c r="I100" t="s">
        <v>530</v>
      </c>
      <c r="J100" t="s">
        <v>531</v>
      </c>
      <c r="K100" t="s">
        <v>532</v>
      </c>
      <c r="L100">
        <v>1346</v>
      </c>
      <c r="N100">
        <v>1009</v>
      </c>
      <c r="O100" t="s">
        <v>97</v>
      </c>
      <c r="P100" t="s">
        <v>97</v>
      </c>
      <c r="Q100">
        <v>1</v>
      </c>
      <c r="W100">
        <v>0</v>
      </c>
      <c r="X100">
        <v>-1684093315</v>
      </c>
      <c r="Y100">
        <v>4.0199999999999996</v>
      </c>
      <c r="AA100">
        <v>48.46</v>
      </c>
      <c r="AB100">
        <v>0</v>
      </c>
      <c r="AC100">
        <v>0</v>
      </c>
      <c r="AD100">
        <v>0</v>
      </c>
      <c r="AE100">
        <v>8.09</v>
      </c>
      <c r="AF100">
        <v>0</v>
      </c>
      <c r="AG100">
        <v>0</v>
      </c>
      <c r="AH100">
        <v>0</v>
      </c>
      <c r="AI100">
        <v>5.99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4.0199999999999996</v>
      </c>
      <c r="AU100" t="s">
        <v>3</v>
      </c>
      <c r="AV100">
        <v>0</v>
      </c>
      <c r="AW100">
        <v>2</v>
      </c>
      <c r="AX100">
        <v>39076989</v>
      </c>
      <c r="AY100">
        <v>1</v>
      </c>
      <c r="AZ100">
        <v>0</v>
      </c>
      <c r="BA100">
        <v>98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Y100*Source!I58</f>
        <v>11.761716</v>
      </c>
      <c r="CY100">
        <f t="shared" si="12"/>
        <v>48.46</v>
      </c>
      <c r="CZ100">
        <f t="shared" si="13"/>
        <v>8.09</v>
      </c>
      <c r="DA100">
        <f t="shared" si="14"/>
        <v>5.99</v>
      </c>
      <c r="DB100">
        <v>0</v>
      </c>
    </row>
    <row r="101" spans="1:106" x14ac:dyDescent="0.2">
      <c r="A101">
        <f>ROW(Source!A58)</f>
        <v>58</v>
      </c>
      <c r="B101">
        <v>39076825</v>
      </c>
      <c r="C101">
        <v>39076979</v>
      </c>
      <c r="D101">
        <v>36797561</v>
      </c>
      <c r="E101">
        <v>17</v>
      </c>
      <c r="F101">
        <v>1</v>
      </c>
      <c r="G101">
        <v>1</v>
      </c>
      <c r="H101">
        <v>3</v>
      </c>
      <c r="I101" t="s">
        <v>154</v>
      </c>
      <c r="J101" t="s">
        <v>3</v>
      </c>
      <c r="K101" t="s">
        <v>155</v>
      </c>
      <c r="L101">
        <v>1348</v>
      </c>
      <c r="N101">
        <v>1009</v>
      </c>
      <c r="O101" t="s">
        <v>92</v>
      </c>
      <c r="P101" t="s">
        <v>92</v>
      </c>
      <c r="Q101">
        <v>1000</v>
      </c>
      <c r="W101">
        <v>0</v>
      </c>
      <c r="X101">
        <v>1891904026</v>
      </c>
      <c r="Y101">
        <v>7.0999999999999994E-2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5.99</v>
      </c>
      <c r="AJ101">
        <v>1</v>
      </c>
      <c r="AK101">
        <v>1</v>
      </c>
      <c r="AL101">
        <v>1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3</v>
      </c>
      <c r="AT101">
        <v>7.0999999999999994E-2</v>
      </c>
      <c r="AU101" t="s">
        <v>3</v>
      </c>
      <c r="AV101">
        <v>0</v>
      </c>
      <c r="AW101">
        <v>2</v>
      </c>
      <c r="AX101">
        <v>39076990</v>
      </c>
      <c r="AY101">
        <v>1</v>
      </c>
      <c r="AZ101">
        <v>0</v>
      </c>
      <c r="BA101">
        <v>99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Y101*Source!I58</f>
        <v>0.20773179999999999</v>
      </c>
      <c r="CY101">
        <f t="shared" si="12"/>
        <v>0</v>
      </c>
      <c r="CZ101">
        <f t="shared" si="13"/>
        <v>0</v>
      </c>
      <c r="DA101">
        <f t="shared" si="14"/>
        <v>5.99</v>
      </c>
      <c r="DB101">
        <v>0</v>
      </c>
    </row>
    <row r="102" spans="1:106" x14ac:dyDescent="0.2">
      <c r="A102">
        <f>ROW(Source!A58)</f>
        <v>58</v>
      </c>
      <c r="B102">
        <v>39076825</v>
      </c>
      <c r="C102">
        <v>39076979</v>
      </c>
      <c r="D102">
        <v>36837796</v>
      </c>
      <c r="E102">
        <v>1</v>
      </c>
      <c r="F102">
        <v>1</v>
      </c>
      <c r="G102">
        <v>1</v>
      </c>
      <c r="H102">
        <v>3</v>
      </c>
      <c r="I102" t="s">
        <v>150</v>
      </c>
      <c r="J102" t="s">
        <v>152</v>
      </c>
      <c r="K102" t="s">
        <v>151</v>
      </c>
      <c r="L102">
        <v>1348</v>
      </c>
      <c r="N102">
        <v>1009</v>
      </c>
      <c r="O102" t="s">
        <v>92</v>
      </c>
      <c r="P102" t="s">
        <v>92</v>
      </c>
      <c r="Q102">
        <v>1000</v>
      </c>
      <c r="W102">
        <v>0</v>
      </c>
      <c r="X102">
        <v>960802034</v>
      </c>
      <c r="Y102">
        <v>7.0999999999999994E-2</v>
      </c>
      <c r="AA102">
        <v>134683.10999999999</v>
      </c>
      <c r="AB102">
        <v>0</v>
      </c>
      <c r="AC102">
        <v>0</v>
      </c>
      <c r="AD102">
        <v>0</v>
      </c>
      <c r="AE102">
        <v>22484.66</v>
      </c>
      <c r="AF102">
        <v>0</v>
      </c>
      <c r="AG102">
        <v>0</v>
      </c>
      <c r="AH102">
        <v>0</v>
      </c>
      <c r="AI102">
        <v>5.99</v>
      </c>
      <c r="AJ102">
        <v>1</v>
      </c>
      <c r="AK102">
        <v>1</v>
      </c>
      <c r="AL102">
        <v>1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3</v>
      </c>
      <c r="AT102">
        <v>7.0999999999999994E-2</v>
      </c>
      <c r="AU102" t="s">
        <v>3</v>
      </c>
      <c r="AV102">
        <v>0</v>
      </c>
      <c r="AW102">
        <v>1</v>
      </c>
      <c r="AX102">
        <v>-1</v>
      </c>
      <c r="AY102">
        <v>0</v>
      </c>
      <c r="AZ102">
        <v>0</v>
      </c>
      <c r="BA102" t="s">
        <v>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Y102*Source!I58</f>
        <v>0.20773179999999999</v>
      </c>
      <c r="CY102">
        <f t="shared" si="12"/>
        <v>134683.10999999999</v>
      </c>
      <c r="CZ102">
        <f t="shared" si="13"/>
        <v>22484.66</v>
      </c>
      <c r="DA102">
        <f t="shared" si="14"/>
        <v>5.99</v>
      </c>
      <c r="DB102">
        <v>0</v>
      </c>
    </row>
    <row r="103" spans="1:106" x14ac:dyDescent="0.2">
      <c r="A103">
        <f>ROW(Source!A58)</f>
        <v>58</v>
      </c>
      <c r="B103">
        <v>39076825</v>
      </c>
      <c r="C103">
        <v>39076979</v>
      </c>
      <c r="D103">
        <v>36839212</v>
      </c>
      <c r="E103">
        <v>1</v>
      </c>
      <c r="F103">
        <v>1</v>
      </c>
      <c r="G103">
        <v>1</v>
      </c>
      <c r="H103">
        <v>3</v>
      </c>
      <c r="I103" t="s">
        <v>533</v>
      </c>
      <c r="J103" t="s">
        <v>534</v>
      </c>
      <c r="K103" t="s">
        <v>535</v>
      </c>
      <c r="L103">
        <v>1348</v>
      </c>
      <c r="N103">
        <v>1009</v>
      </c>
      <c r="O103" t="s">
        <v>92</v>
      </c>
      <c r="P103" t="s">
        <v>92</v>
      </c>
      <c r="Q103">
        <v>1000</v>
      </c>
      <c r="W103">
        <v>0</v>
      </c>
      <c r="X103">
        <v>-2084827333</v>
      </c>
      <c r="Y103">
        <v>7.1999999999999995E-2</v>
      </c>
      <c r="AA103">
        <v>25721.06</v>
      </c>
      <c r="AB103">
        <v>0</v>
      </c>
      <c r="AC103">
        <v>0</v>
      </c>
      <c r="AD103">
        <v>0</v>
      </c>
      <c r="AE103">
        <v>4294</v>
      </c>
      <c r="AF103">
        <v>0</v>
      </c>
      <c r="AG103">
        <v>0</v>
      </c>
      <c r="AH103">
        <v>0</v>
      </c>
      <c r="AI103">
        <v>5.99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7.1999999999999995E-2</v>
      </c>
      <c r="AU103" t="s">
        <v>3</v>
      </c>
      <c r="AV103">
        <v>0</v>
      </c>
      <c r="AW103">
        <v>2</v>
      </c>
      <c r="AX103">
        <v>39076991</v>
      </c>
      <c r="AY103">
        <v>1</v>
      </c>
      <c r="AZ103">
        <v>0</v>
      </c>
      <c r="BA103">
        <v>100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Y103*Source!I58</f>
        <v>0.2106576</v>
      </c>
      <c r="CY103">
        <f t="shared" si="12"/>
        <v>25721.06</v>
      </c>
      <c r="CZ103">
        <f t="shared" si="13"/>
        <v>4294</v>
      </c>
      <c r="DA103">
        <f t="shared" si="14"/>
        <v>5.99</v>
      </c>
      <c r="DB103">
        <v>0</v>
      </c>
    </row>
    <row r="104" spans="1:106" x14ac:dyDescent="0.2">
      <c r="A104">
        <f>ROW(Source!A61)</f>
        <v>61</v>
      </c>
      <c r="B104">
        <v>39076825</v>
      </c>
      <c r="C104">
        <v>39076993</v>
      </c>
      <c r="D104">
        <v>37069580</v>
      </c>
      <c r="E104">
        <v>1</v>
      </c>
      <c r="F104">
        <v>1</v>
      </c>
      <c r="G104">
        <v>1</v>
      </c>
      <c r="H104">
        <v>1</v>
      </c>
      <c r="I104" t="s">
        <v>516</v>
      </c>
      <c r="J104" t="s">
        <v>3</v>
      </c>
      <c r="K104" t="s">
        <v>517</v>
      </c>
      <c r="L104">
        <v>1191</v>
      </c>
      <c r="N104">
        <v>1013</v>
      </c>
      <c r="O104" t="s">
        <v>434</v>
      </c>
      <c r="P104" t="s">
        <v>434</v>
      </c>
      <c r="Q104">
        <v>1</v>
      </c>
      <c r="W104">
        <v>0</v>
      </c>
      <c r="X104">
        <v>1010519658</v>
      </c>
      <c r="Y104">
        <v>140.69999999999999</v>
      </c>
      <c r="AA104">
        <v>0</v>
      </c>
      <c r="AB104">
        <v>0</v>
      </c>
      <c r="AC104">
        <v>0</v>
      </c>
      <c r="AD104">
        <v>51.75</v>
      </c>
      <c r="AE104">
        <v>0</v>
      </c>
      <c r="AF104">
        <v>0</v>
      </c>
      <c r="AG104">
        <v>0</v>
      </c>
      <c r="AH104">
        <v>8.64</v>
      </c>
      <c r="AI104">
        <v>1</v>
      </c>
      <c r="AJ104">
        <v>1</v>
      </c>
      <c r="AK104">
        <v>1</v>
      </c>
      <c r="AL104">
        <v>5.99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140.69999999999999</v>
      </c>
      <c r="AU104" t="s">
        <v>3</v>
      </c>
      <c r="AV104">
        <v>1</v>
      </c>
      <c r="AW104">
        <v>2</v>
      </c>
      <c r="AX104">
        <v>39077005</v>
      </c>
      <c r="AY104">
        <v>1</v>
      </c>
      <c r="AZ104">
        <v>0</v>
      </c>
      <c r="BA104">
        <v>101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Y104*Source!I61</f>
        <v>293.50019999999995</v>
      </c>
      <c r="CY104">
        <f>AD104</f>
        <v>51.75</v>
      </c>
      <c r="CZ104">
        <f>AH104</f>
        <v>8.64</v>
      </c>
      <c r="DA104">
        <f>AL104</f>
        <v>5.99</v>
      </c>
      <c r="DB104">
        <v>0</v>
      </c>
    </row>
    <row r="105" spans="1:106" x14ac:dyDescent="0.2">
      <c r="A105">
        <f>ROW(Source!A61)</f>
        <v>61</v>
      </c>
      <c r="B105">
        <v>39076825</v>
      </c>
      <c r="C105">
        <v>39076993</v>
      </c>
      <c r="D105">
        <v>37064876</v>
      </c>
      <c r="E105">
        <v>1</v>
      </c>
      <c r="F105">
        <v>1</v>
      </c>
      <c r="G105">
        <v>1</v>
      </c>
      <c r="H105">
        <v>1</v>
      </c>
      <c r="I105" t="s">
        <v>435</v>
      </c>
      <c r="J105" t="s">
        <v>3</v>
      </c>
      <c r="K105" t="s">
        <v>436</v>
      </c>
      <c r="L105">
        <v>1191</v>
      </c>
      <c r="N105">
        <v>1013</v>
      </c>
      <c r="O105" t="s">
        <v>434</v>
      </c>
      <c r="P105" t="s">
        <v>434</v>
      </c>
      <c r="Q105">
        <v>1</v>
      </c>
      <c r="W105">
        <v>0</v>
      </c>
      <c r="X105">
        <v>-1417349443</v>
      </c>
      <c r="Y105">
        <v>0.16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5.99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0.16</v>
      </c>
      <c r="AU105" t="s">
        <v>3</v>
      </c>
      <c r="AV105">
        <v>2</v>
      </c>
      <c r="AW105">
        <v>2</v>
      </c>
      <c r="AX105">
        <v>39077006</v>
      </c>
      <c r="AY105">
        <v>1</v>
      </c>
      <c r="AZ105">
        <v>0</v>
      </c>
      <c r="BA105">
        <v>102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Y105*Source!I61</f>
        <v>0.33376</v>
      </c>
      <c r="CY105">
        <f>AD105</f>
        <v>0</v>
      </c>
      <c r="CZ105">
        <f>AH105</f>
        <v>0</v>
      </c>
      <c r="DA105">
        <f>AL105</f>
        <v>1</v>
      </c>
      <c r="DB105">
        <v>0</v>
      </c>
    </row>
    <row r="106" spans="1:106" x14ac:dyDescent="0.2">
      <c r="A106">
        <f>ROW(Source!A61)</f>
        <v>61</v>
      </c>
      <c r="B106">
        <v>39076825</v>
      </c>
      <c r="C106">
        <v>39076993</v>
      </c>
      <c r="D106">
        <v>36882452</v>
      </c>
      <c r="E106">
        <v>1</v>
      </c>
      <c r="F106">
        <v>1</v>
      </c>
      <c r="G106">
        <v>1</v>
      </c>
      <c r="H106">
        <v>2</v>
      </c>
      <c r="I106" t="s">
        <v>437</v>
      </c>
      <c r="J106" t="s">
        <v>438</v>
      </c>
      <c r="K106" t="s">
        <v>439</v>
      </c>
      <c r="L106">
        <v>1368</v>
      </c>
      <c r="N106">
        <v>1011</v>
      </c>
      <c r="O106" t="s">
        <v>440</v>
      </c>
      <c r="P106" t="s">
        <v>440</v>
      </c>
      <c r="Q106">
        <v>1</v>
      </c>
      <c r="W106">
        <v>0</v>
      </c>
      <c r="X106">
        <v>1188625873</v>
      </c>
      <c r="Y106">
        <v>0.1</v>
      </c>
      <c r="AA106">
        <v>0</v>
      </c>
      <c r="AB106">
        <v>187.25</v>
      </c>
      <c r="AC106">
        <v>13.5</v>
      </c>
      <c r="AD106">
        <v>0</v>
      </c>
      <c r="AE106">
        <v>0</v>
      </c>
      <c r="AF106">
        <v>31.26</v>
      </c>
      <c r="AG106">
        <v>13.5</v>
      </c>
      <c r="AH106">
        <v>0</v>
      </c>
      <c r="AI106">
        <v>1</v>
      </c>
      <c r="AJ106">
        <v>5.99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0.1</v>
      </c>
      <c r="AU106" t="s">
        <v>3</v>
      </c>
      <c r="AV106">
        <v>0</v>
      </c>
      <c r="AW106">
        <v>2</v>
      </c>
      <c r="AX106">
        <v>39077007</v>
      </c>
      <c r="AY106">
        <v>1</v>
      </c>
      <c r="AZ106">
        <v>0</v>
      </c>
      <c r="BA106">
        <v>103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Y106*Source!I61</f>
        <v>0.20860000000000001</v>
      </c>
      <c r="CY106">
        <f>AB106</f>
        <v>187.25</v>
      </c>
      <c r="CZ106">
        <f>AF106</f>
        <v>31.26</v>
      </c>
      <c r="DA106">
        <f>AJ106</f>
        <v>5.99</v>
      </c>
      <c r="DB106">
        <v>0</v>
      </c>
    </row>
    <row r="107" spans="1:106" x14ac:dyDescent="0.2">
      <c r="A107">
        <f>ROW(Source!A61)</f>
        <v>61</v>
      </c>
      <c r="B107">
        <v>39076825</v>
      </c>
      <c r="C107">
        <v>39076993</v>
      </c>
      <c r="D107">
        <v>36883554</v>
      </c>
      <c r="E107">
        <v>1</v>
      </c>
      <c r="F107">
        <v>1</v>
      </c>
      <c r="G107">
        <v>1</v>
      </c>
      <c r="H107">
        <v>2</v>
      </c>
      <c r="I107" t="s">
        <v>443</v>
      </c>
      <c r="J107" t="s">
        <v>444</v>
      </c>
      <c r="K107" t="s">
        <v>445</v>
      </c>
      <c r="L107">
        <v>1368</v>
      </c>
      <c r="N107">
        <v>1011</v>
      </c>
      <c r="O107" t="s">
        <v>440</v>
      </c>
      <c r="P107" t="s">
        <v>440</v>
      </c>
      <c r="Q107">
        <v>1</v>
      </c>
      <c r="W107">
        <v>0</v>
      </c>
      <c r="X107">
        <v>1372534845</v>
      </c>
      <c r="Y107">
        <v>0.06</v>
      </c>
      <c r="AA107">
        <v>0</v>
      </c>
      <c r="AB107">
        <v>393.6</v>
      </c>
      <c r="AC107">
        <v>11.6</v>
      </c>
      <c r="AD107">
        <v>0</v>
      </c>
      <c r="AE107">
        <v>0</v>
      </c>
      <c r="AF107">
        <v>65.709999999999994</v>
      </c>
      <c r="AG107">
        <v>11.6</v>
      </c>
      <c r="AH107">
        <v>0</v>
      </c>
      <c r="AI107">
        <v>1</v>
      </c>
      <c r="AJ107">
        <v>5.99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0.06</v>
      </c>
      <c r="AU107" t="s">
        <v>3</v>
      </c>
      <c r="AV107">
        <v>0</v>
      </c>
      <c r="AW107">
        <v>2</v>
      </c>
      <c r="AX107">
        <v>39077008</v>
      </c>
      <c r="AY107">
        <v>1</v>
      </c>
      <c r="AZ107">
        <v>0</v>
      </c>
      <c r="BA107">
        <v>104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Y107*Source!I61</f>
        <v>0.12515999999999999</v>
      </c>
      <c r="CY107">
        <f>AB107</f>
        <v>393.6</v>
      </c>
      <c r="CZ107">
        <f>AF107</f>
        <v>65.709999999999994</v>
      </c>
      <c r="DA107">
        <f>AJ107</f>
        <v>5.99</v>
      </c>
      <c r="DB107">
        <v>0</v>
      </c>
    </row>
    <row r="108" spans="1:106" x14ac:dyDescent="0.2">
      <c r="A108">
        <f>ROW(Source!A61)</f>
        <v>61</v>
      </c>
      <c r="B108">
        <v>39076825</v>
      </c>
      <c r="C108">
        <v>39076993</v>
      </c>
      <c r="D108">
        <v>36805188</v>
      </c>
      <c r="E108">
        <v>1</v>
      </c>
      <c r="F108">
        <v>1</v>
      </c>
      <c r="G108">
        <v>1</v>
      </c>
      <c r="H108">
        <v>3</v>
      </c>
      <c r="I108" t="s">
        <v>524</v>
      </c>
      <c r="J108" t="s">
        <v>525</v>
      </c>
      <c r="K108" t="s">
        <v>526</v>
      </c>
      <c r="L108">
        <v>1327</v>
      </c>
      <c r="N108">
        <v>1005</v>
      </c>
      <c r="O108" t="s">
        <v>24</v>
      </c>
      <c r="P108" t="s">
        <v>24</v>
      </c>
      <c r="Q108">
        <v>1</v>
      </c>
      <c r="W108">
        <v>0</v>
      </c>
      <c r="X108">
        <v>-1987926685</v>
      </c>
      <c r="Y108">
        <v>1.1000000000000001</v>
      </c>
      <c r="AA108">
        <v>433.2</v>
      </c>
      <c r="AB108">
        <v>0</v>
      </c>
      <c r="AC108">
        <v>0</v>
      </c>
      <c r="AD108">
        <v>0</v>
      </c>
      <c r="AE108">
        <v>72.319999999999993</v>
      </c>
      <c r="AF108">
        <v>0</v>
      </c>
      <c r="AG108">
        <v>0</v>
      </c>
      <c r="AH108">
        <v>0</v>
      </c>
      <c r="AI108">
        <v>5.99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1.1000000000000001</v>
      </c>
      <c r="AU108" t="s">
        <v>3</v>
      </c>
      <c r="AV108">
        <v>0</v>
      </c>
      <c r="AW108">
        <v>2</v>
      </c>
      <c r="AX108">
        <v>39077009</v>
      </c>
      <c r="AY108">
        <v>1</v>
      </c>
      <c r="AZ108">
        <v>0</v>
      </c>
      <c r="BA108">
        <v>105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Y108*Source!I61</f>
        <v>2.2946</v>
      </c>
      <c r="CY108">
        <f t="shared" ref="CY108:CY114" si="15">AA108</f>
        <v>433.2</v>
      </c>
      <c r="CZ108">
        <f t="shared" ref="CZ108:CZ114" si="16">AE108</f>
        <v>72.319999999999993</v>
      </c>
      <c r="DA108">
        <f t="shared" ref="DA108:DA114" si="17">AI108</f>
        <v>5.99</v>
      </c>
      <c r="DB108">
        <v>0</v>
      </c>
    </row>
    <row r="109" spans="1:106" x14ac:dyDescent="0.2">
      <c r="A109">
        <f>ROW(Source!A61)</f>
        <v>61</v>
      </c>
      <c r="B109">
        <v>39076825</v>
      </c>
      <c r="C109">
        <v>39076993</v>
      </c>
      <c r="D109">
        <v>36805524</v>
      </c>
      <c r="E109">
        <v>1</v>
      </c>
      <c r="F109">
        <v>1</v>
      </c>
      <c r="G109">
        <v>1</v>
      </c>
      <c r="H109">
        <v>3</v>
      </c>
      <c r="I109" t="s">
        <v>504</v>
      </c>
      <c r="J109" t="s">
        <v>505</v>
      </c>
      <c r="K109" t="s">
        <v>506</v>
      </c>
      <c r="L109">
        <v>1346</v>
      </c>
      <c r="N109">
        <v>1009</v>
      </c>
      <c r="O109" t="s">
        <v>97</v>
      </c>
      <c r="P109" t="s">
        <v>97</v>
      </c>
      <c r="Q109">
        <v>1</v>
      </c>
      <c r="W109">
        <v>0</v>
      </c>
      <c r="X109">
        <v>813963326</v>
      </c>
      <c r="Y109">
        <v>0.18</v>
      </c>
      <c r="AA109">
        <v>10.9</v>
      </c>
      <c r="AB109">
        <v>0</v>
      </c>
      <c r="AC109">
        <v>0</v>
      </c>
      <c r="AD109">
        <v>0</v>
      </c>
      <c r="AE109">
        <v>1.82</v>
      </c>
      <c r="AF109">
        <v>0</v>
      </c>
      <c r="AG109">
        <v>0</v>
      </c>
      <c r="AH109">
        <v>0</v>
      </c>
      <c r="AI109">
        <v>5.99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0.18</v>
      </c>
      <c r="AU109" t="s">
        <v>3</v>
      </c>
      <c r="AV109">
        <v>0</v>
      </c>
      <c r="AW109">
        <v>2</v>
      </c>
      <c r="AX109">
        <v>39077010</v>
      </c>
      <c r="AY109">
        <v>1</v>
      </c>
      <c r="AZ109">
        <v>0</v>
      </c>
      <c r="BA109">
        <v>106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Y109*Source!I61</f>
        <v>0.37547999999999998</v>
      </c>
      <c r="CY109">
        <f t="shared" si="15"/>
        <v>10.9</v>
      </c>
      <c r="CZ109">
        <f t="shared" si="16"/>
        <v>1.82</v>
      </c>
      <c r="DA109">
        <f t="shared" si="17"/>
        <v>5.99</v>
      </c>
      <c r="DB109">
        <v>0</v>
      </c>
    </row>
    <row r="110" spans="1:106" x14ac:dyDescent="0.2">
      <c r="A110">
        <f>ROW(Source!A61)</f>
        <v>61</v>
      </c>
      <c r="B110">
        <v>39076825</v>
      </c>
      <c r="C110">
        <v>39076993</v>
      </c>
      <c r="D110">
        <v>36806413</v>
      </c>
      <c r="E110">
        <v>1</v>
      </c>
      <c r="F110">
        <v>1</v>
      </c>
      <c r="G110">
        <v>1</v>
      </c>
      <c r="H110">
        <v>3</v>
      </c>
      <c r="I110" t="s">
        <v>527</v>
      </c>
      <c r="J110" t="s">
        <v>528</v>
      </c>
      <c r="K110" t="s">
        <v>529</v>
      </c>
      <c r="L110">
        <v>1339</v>
      </c>
      <c r="N110">
        <v>1007</v>
      </c>
      <c r="O110" t="s">
        <v>35</v>
      </c>
      <c r="P110" t="s">
        <v>35</v>
      </c>
      <c r="Q110">
        <v>1</v>
      </c>
      <c r="W110">
        <v>0</v>
      </c>
      <c r="X110">
        <v>1795918813</v>
      </c>
      <c r="Y110">
        <v>2.3999999999999998E-3</v>
      </c>
      <c r="AA110">
        <v>446.73</v>
      </c>
      <c r="AB110">
        <v>0</v>
      </c>
      <c r="AC110">
        <v>0</v>
      </c>
      <c r="AD110">
        <v>0</v>
      </c>
      <c r="AE110">
        <v>74.58</v>
      </c>
      <c r="AF110">
        <v>0</v>
      </c>
      <c r="AG110">
        <v>0</v>
      </c>
      <c r="AH110">
        <v>0</v>
      </c>
      <c r="AI110">
        <v>5.99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2.3999999999999998E-3</v>
      </c>
      <c r="AU110" t="s">
        <v>3</v>
      </c>
      <c r="AV110">
        <v>0</v>
      </c>
      <c r="AW110">
        <v>2</v>
      </c>
      <c r="AX110">
        <v>39077011</v>
      </c>
      <c r="AY110">
        <v>1</v>
      </c>
      <c r="AZ110">
        <v>0</v>
      </c>
      <c r="BA110">
        <v>107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Y110*Source!I61</f>
        <v>5.0063999999999994E-3</v>
      </c>
      <c r="CY110">
        <f t="shared" si="15"/>
        <v>446.73</v>
      </c>
      <c r="CZ110">
        <f t="shared" si="16"/>
        <v>74.58</v>
      </c>
      <c r="DA110">
        <f t="shared" si="17"/>
        <v>5.99</v>
      </c>
      <c r="DB110">
        <v>0</v>
      </c>
    </row>
    <row r="111" spans="1:106" x14ac:dyDescent="0.2">
      <c r="A111">
        <f>ROW(Source!A61)</f>
        <v>61</v>
      </c>
      <c r="B111">
        <v>39076825</v>
      </c>
      <c r="C111">
        <v>39076993</v>
      </c>
      <c r="D111">
        <v>36797575</v>
      </c>
      <c r="E111">
        <v>17</v>
      </c>
      <c r="F111">
        <v>1</v>
      </c>
      <c r="G111">
        <v>1</v>
      </c>
      <c r="H111">
        <v>3</v>
      </c>
      <c r="I111" t="s">
        <v>177</v>
      </c>
      <c r="J111" t="s">
        <v>3</v>
      </c>
      <c r="K111" t="s">
        <v>178</v>
      </c>
      <c r="L111">
        <v>1348</v>
      </c>
      <c r="N111">
        <v>1009</v>
      </c>
      <c r="O111" t="s">
        <v>92</v>
      </c>
      <c r="P111" t="s">
        <v>92</v>
      </c>
      <c r="Q111">
        <v>1000</v>
      </c>
      <c r="W111">
        <v>0</v>
      </c>
      <c r="X111">
        <v>84301199</v>
      </c>
      <c r="Y111">
        <v>2.3099999999999999E-2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5.99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3</v>
      </c>
      <c r="AT111">
        <v>2.3099999999999999E-2</v>
      </c>
      <c r="AU111" t="s">
        <v>3</v>
      </c>
      <c r="AV111">
        <v>0</v>
      </c>
      <c r="AW111">
        <v>2</v>
      </c>
      <c r="AX111">
        <v>39077012</v>
      </c>
      <c r="AY111">
        <v>1</v>
      </c>
      <c r="AZ111">
        <v>0</v>
      </c>
      <c r="BA111">
        <v>108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Y111*Source!I61</f>
        <v>4.8186599999999996E-2</v>
      </c>
      <c r="CY111">
        <f t="shared" si="15"/>
        <v>0</v>
      </c>
      <c r="CZ111">
        <f t="shared" si="16"/>
        <v>0</v>
      </c>
      <c r="DA111">
        <f t="shared" si="17"/>
        <v>5.99</v>
      </c>
      <c r="DB111">
        <v>0</v>
      </c>
    </row>
    <row r="112" spans="1:106" x14ac:dyDescent="0.2">
      <c r="A112">
        <f>ROW(Source!A61)</f>
        <v>61</v>
      </c>
      <c r="B112">
        <v>39076825</v>
      </c>
      <c r="C112">
        <v>39076993</v>
      </c>
      <c r="D112">
        <v>36838262</v>
      </c>
      <c r="E112">
        <v>1</v>
      </c>
      <c r="F112">
        <v>1</v>
      </c>
      <c r="G112">
        <v>1</v>
      </c>
      <c r="H112">
        <v>3</v>
      </c>
      <c r="I112" t="s">
        <v>173</v>
      </c>
      <c r="J112" t="s">
        <v>175</v>
      </c>
      <c r="K112" t="s">
        <v>174</v>
      </c>
      <c r="L112">
        <v>1348</v>
      </c>
      <c r="N112">
        <v>1009</v>
      </c>
      <c r="O112" t="s">
        <v>92</v>
      </c>
      <c r="P112" t="s">
        <v>92</v>
      </c>
      <c r="Q112">
        <v>1000</v>
      </c>
      <c r="W112">
        <v>0</v>
      </c>
      <c r="X112">
        <v>400327460</v>
      </c>
      <c r="Y112">
        <v>2.3099999999999999E-2</v>
      </c>
      <c r="AA112">
        <v>134972.67000000001</v>
      </c>
      <c r="AB112">
        <v>0</v>
      </c>
      <c r="AC112">
        <v>0</v>
      </c>
      <c r="AD112">
        <v>0</v>
      </c>
      <c r="AE112">
        <v>22533</v>
      </c>
      <c r="AF112">
        <v>0</v>
      </c>
      <c r="AG112">
        <v>0</v>
      </c>
      <c r="AH112">
        <v>0</v>
      </c>
      <c r="AI112">
        <v>5.99</v>
      </c>
      <c r="AJ112">
        <v>1</v>
      </c>
      <c r="AK112">
        <v>1</v>
      </c>
      <c r="AL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3</v>
      </c>
      <c r="AT112">
        <v>2.3099999999999999E-2</v>
      </c>
      <c r="AU112" t="s">
        <v>3</v>
      </c>
      <c r="AV112">
        <v>0</v>
      </c>
      <c r="AW112">
        <v>1</v>
      </c>
      <c r="AX112">
        <v>-1</v>
      </c>
      <c r="AY112">
        <v>0</v>
      </c>
      <c r="AZ112">
        <v>0</v>
      </c>
      <c r="BA112" t="s">
        <v>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Y112*Source!I61</f>
        <v>4.8186599999999996E-2</v>
      </c>
      <c r="CY112">
        <f t="shared" si="15"/>
        <v>134972.67000000001</v>
      </c>
      <c r="CZ112">
        <f t="shared" si="16"/>
        <v>22533</v>
      </c>
      <c r="DA112">
        <f t="shared" si="17"/>
        <v>5.99</v>
      </c>
      <c r="DB112">
        <v>0</v>
      </c>
    </row>
    <row r="113" spans="1:106" x14ac:dyDescent="0.2">
      <c r="A113">
        <f>ROW(Source!A61)</f>
        <v>61</v>
      </c>
      <c r="B113">
        <v>39076825</v>
      </c>
      <c r="C113">
        <v>39076993</v>
      </c>
      <c r="D113">
        <v>36838951</v>
      </c>
      <c r="E113">
        <v>1</v>
      </c>
      <c r="F113">
        <v>1</v>
      </c>
      <c r="G113">
        <v>1</v>
      </c>
      <c r="H113">
        <v>3</v>
      </c>
      <c r="I113" t="s">
        <v>536</v>
      </c>
      <c r="J113" t="s">
        <v>537</v>
      </c>
      <c r="K113" t="s">
        <v>538</v>
      </c>
      <c r="L113">
        <v>1348</v>
      </c>
      <c r="N113">
        <v>1009</v>
      </c>
      <c r="O113" t="s">
        <v>92</v>
      </c>
      <c r="P113" t="s">
        <v>92</v>
      </c>
      <c r="Q113">
        <v>1000</v>
      </c>
      <c r="W113">
        <v>0</v>
      </c>
      <c r="X113">
        <v>-909021926</v>
      </c>
      <c r="Y113">
        <v>8.6999999999999994E-3</v>
      </c>
      <c r="AA113">
        <v>101530.5</v>
      </c>
      <c r="AB113">
        <v>0</v>
      </c>
      <c r="AC113">
        <v>0</v>
      </c>
      <c r="AD113">
        <v>0</v>
      </c>
      <c r="AE113">
        <v>16950</v>
      </c>
      <c r="AF113">
        <v>0</v>
      </c>
      <c r="AG113">
        <v>0</v>
      </c>
      <c r="AH113">
        <v>0</v>
      </c>
      <c r="AI113">
        <v>5.99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8.6999999999999994E-3</v>
      </c>
      <c r="AU113" t="s">
        <v>3</v>
      </c>
      <c r="AV113">
        <v>0</v>
      </c>
      <c r="AW113">
        <v>2</v>
      </c>
      <c r="AX113">
        <v>39077013</v>
      </c>
      <c r="AY113">
        <v>1</v>
      </c>
      <c r="AZ113">
        <v>0</v>
      </c>
      <c r="BA113">
        <v>109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Y113*Source!I61</f>
        <v>1.8148199999999996E-2</v>
      </c>
      <c r="CY113">
        <f t="shared" si="15"/>
        <v>101530.5</v>
      </c>
      <c r="CZ113">
        <f t="shared" si="16"/>
        <v>16950</v>
      </c>
      <c r="DA113">
        <f t="shared" si="17"/>
        <v>5.99</v>
      </c>
      <c r="DB113">
        <v>0</v>
      </c>
    </row>
    <row r="114" spans="1:106" x14ac:dyDescent="0.2">
      <c r="A114">
        <f>ROW(Source!A61)</f>
        <v>61</v>
      </c>
      <c r="B114">
        <v>39076825</v>
      </c>
      <c r="C114">
        <v>39076993</v>
      </c>
      <c r="D114">
        <v>36839212</v>
      </c>
      <c r="E114">
        <v>1</v>
      </c>
      <c r="F114">
        <v>1</v>
      </c>
      <c r="G114">
        <v>1</v>
      </c>
      <c r="H114">
        <v>3</v>
      </c>
      <c r="I114" t="s">
        <v>533</v>
      </c>
      <c r="J114" t="s">
        <v>534</v>
      </c>
      <c r="K114" t="s">
        <v>535</v>
      </c>
      <c r="L114">
        <v>1348</v>
      </c>
      <c r="N114">
        <v>1009</v>
      </c>
      <c r="O114" t="s">
        <v>92</v>
      </c>
      <c r="P114" t="s">
        <v>92</v>
      </c>
      <c r="Q114">
        <v>1000</v>
      </c>
      <c r="W114">
        <v>0</v>
      </c>
      <c r="X114">
        <v>-2084827333</v>
      </c>
      <c r="Y114">
        <v>4.41E-2</v>
      </c>
      <c r="AA114">
        <v>25721.06</v>
      </c>
      <c r="AB114">
        <v>0</v>
      </c>
      <c r="AC114">
        <v>0</v>
      </c>
      <c r="AD114">
        <v>0</v>
      </c>
      <c r="AE114">
        <v>4294</v>
      </c>
      <c r="AF114">
        <v>0</v>
      </c>
      <c r="AG114">
        <v>0</v>
      </c>
      <c r="AH114">
        <v>0</v>
      </c>
      <c r="AI114">
        <v>5.99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4.41E-2</v>
      </c>
      <c r="AU114" t="s">
        <v>3</v>
      </c>
      <c r="AV114">
        <v>0</v>
      </c>
      <c r="AW114">
        <v>2</v>
      </c>
      <c r="AX114">
        <v>39077014</v>
      </c>
      <c r="AY114">
        <v>1</v>
      </c>
      <c r="AZ114">
        <v>0</v>
      </c>
      <c r="BA114">
        <v>110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Y114*Source!I61</f>
        <v>9.1992599999999994E-2</v>
      </c>
      <c r="CY114">
        <f t="shared" si="15"/>
        <v>25721.06</v>
      </c>
      <c r="CZ114">
        <f t="shared" si="16"/>
        <v>4294</v>
      </c>
      <c r="DA114">
        <f t="shared" si="17"/>
        <v>5.99</v>
      </c>
      <c r="DB114">
        <v>0</v>
      </c>
    </row>
    <row r="115" spans="1:106" x14ac:dyDescent="0.2">
      <c r="A115">
        <f>ROW(Source!A64)</f>
        <v>64</v>
      </c>
      <c r="B115">
        <v>39076825</v>
      </c>
      <c r="C115">
        <v>39077016</v>
      </c>
      <c r="D115">
        <v>37069580</v>
      </c>
      <c r="E115">
        <v>1</v>
      </c>
      <c r="F115">
        <v>1</v>
      </c>
      <c r="G115">
        <v>1</v>
      </c>
      <c r="H115">
        <v>1</v>
      </c>
      <c r="I115" t="s">
        <v>516</v>
      </c>
      <c r="J115" t="s">
        <v>3</v>
      </c>
      <c r="K115" t="s">
        <v>517</v>
      </c>
      <c r="L115">
        <v>1191</v>
      </c>
      <c r="N115">
        <v>1013</v>
      </c>
      <c r="O115" t="s">
        <v>434</v>
      </c>
      <c r="P115" t="s">
        <v>434</v>
      </c>
      <c r="Q115">
        <v>1</v>
      </c>
      <c r="W115">
        <v>0</v>
      </c>
      <c r="X115">
        <v>1010519658</v>
      </c>
      <c r="Y115">
        <v>95.76</v>
      </c>
      <c r="AA115">
        <v>0</v>
      </c>
      <c r="AB115">
        <v>0</v>
      </c>
      <c r="AC115">
        <v>0</v>
      </c>
      <c r="AD115">
        <v>51.75</v>
      </c>
      <c r="AE115">
        <v>0</v>
      </c>
      <c r="AF115">
        <v>0</v>
      </c>
      <c r="AG115">
        <v>0</v>
      </c>
      <c r="AH115">
        <v>8.64</v>
      </c>
      <c r="AI115">
        <v>1</v>
      </c>
      <c r="AJ115">
        <v>1</v>
      </c>
      <c r="AK115">
        <v>1</v>
      </c>
      <c r="AL115">
        <v>5.99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95.76</v>
      </c>
      <c r="AU115" t="s">
        <v>3</v>
      </c>
      <c r="AV115">
        <v>1</v>
      </c>
      <c r="AW115">
        <v>2</v>
      </c>
      <c r="AX115">
        <v>39077017</v>
      </c>
      <c r="AY115">
        <v>1</v>
      </c>
      <c r="AZ115">
        <v>0</v>
      </c>
      <c r="BA115">
        <v>111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Y115*Source!I64</f>
        <v>14.861952</v>
      </c>
      <c r="CY115">
        <f>AD115</f>
        <v>51.75</v>
      </c>
      <c r="CZ115">
        <f>AH115</f>
        <v>8.64</v>
      </c>
      <c r="DA115">
        <f>AL115</f>
        <v>5.99</v>
      </c>
      <c r="DB115">
        <v>0</v>
      </c>
    </row>
    <row r="116" spans="1:106" x14ac:dyDescent="0.2">
      <c r="A116">
        <f>ROW(Source!A64)</f>
        <v>64</v>
      </c>
      <c r="B116">
        <v>39076825</v>
      </c>
      <c r="C116">
        <v>39077016</v>
      </c>
      <c r="D116">
        <v>37064876</v>
      </c>
      <c r="E116">
        <v>1</v>
      </c>
      <c r="F116">
        <v>1</v>
      </c>
      <c r="G116">
        <v>1</v>
      </c>
      <c r="H116">
        <v>1</v>
      </c>
      <c r="I116" t="s">
        <v>435</v>
      </c>
      <c r="J116" t="s">
        <v>3</v>
      </c>
      <c r="K116" t="s">
        <v>436</v>
      </c>
      <c r="L116">
        <v>1191</v>
      </c>
      <c r="N116">
        <v>1013</v>
      </c>
      <c r="O116" t="s">
        <v>434</v>
      </c>
      <c r="P116" t="s">
        <v>434</v>
      </c>
      <c r="Q116">
        <v>1</v>
      </c>
      <c r="W116">
        <v>0</v>
      </c>
      <c r="X116">
        <v>-1417349443</v>
      </c>
      <c r="Y116">
        <v>0.16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5.99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0.16</v>
      </c>
      <c r="AU116" t="s">
        <v>3</v>
      </c>
      <c r="AV116">
        <v>2</v>
      </c>
      <c r="AW116">
        <v>2</v>
      </c>
      <c r="AX116">
        <v>39077018</v>
      </c>
      <c r="AY116">
        <v>1</v>
      </c>
      <c r="AZ116">
        <v>0</v>
      </c>
      <c r="BA116">
        <v>112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Y116*Source!I64</f>
        <v>2.4832E-2</v>
      </c>
      <c r="CY116">
        <f>AD116</f>
        <v>0</v>
      </c>
      <c r="CZ116">
        <f>AH116</f>
        <v>0</v>
      </c>
      <c r="DA116">
        <f>AL116</f>
        <v>1</v>
      </c>
      <c r="DB116">
        <v>0</v>
      </c>
    </row>
    <row r="117" spans="1:106" x14ac:dyDescent="0.2">
      <c r="A117">
        <f>ROW(Source!A64)</f>
        <v>64</v>
      </c>
      <c r="B117">
        <v>39076825</v>
      </c>
      <c r="C117">
        <v>39077016</v>
      </c>
      <c r="D117">
        <v>36882452</v>
      </c>
      <c r="E117">
        <v>1</v>
      </c>
      <c r="F117">
        <v>1</v>
      </c>
      <c r="G117">
        <v>1</v>
      </c>
      <c r="H117">
        <v>2</v>
      </c>
      <c r="I117" t="s">
        <v>437</v>
      </c>
      <c r="J117" t="s">
        <v>438</v>
      </c>
      <c r="K117" t="s">
        <v>439</v>
      </c>
      <c r="L117">
        <v>1368</v>
      </c>
      <c r="N117">
        <v>1011</v>
      </c>
      <c r="O117" t="s">
        <v>440</v>
      </c>
      <c r="P117" t="s">
        <v>440</v>
      </c>
      <c r="Q117">
        <v>1</v>
      </c>
      <c r="W117">
        <v>0</v>
      </c>
      <c r="X117">
        <v>1188625873</v>
      </c>
      <c r="Y117">
        <v>0.1</v>
      </c>
      <c r="AA117">
        <v>0</v>
      </c>
      <c r="AB117">
        <v>187.25</v>
      </c>
      <c r="AC117">
        <v>13.5</v>
      </c>
      <c r="AD117">
        <v>0</v>
      </c>
      <c r="AE117">
        <v>0</v>
      </c>
      <c r="AF117">
        <v>31.26</v>
      </c>
      <c r="AG117">
        <v>13.5</v>
      </c>
      <c r="AH117">
        <v>0</v>
      </c>
      <c r="AI117">
        <v>1</v>
      </c>
      <c r="AJ117">
        <v>5.99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0.1</v>
      </c>
      <c r="AU117" t="s">
        <v>3</v>
      </c>
      <c r="AV117">
        <v>0</v>
      </c>
      <c r="AW117">
        <v>2</v>
      </c>
      <c r="AX117">
        <v>39077019</v>
      </c>
      <c r="AY117">
        <v>1</v>
      </c>
      <c r="AZ117">
        <v>0</v>
      </c>
      <c r="BA117">
        <v>113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Y117*Source!I64</f>
        <v>1.5520000000000001E-2</v>
      </c>
      <c r="CY117">
        <f>AB117</f>
        <v>187.25</v>
      </c>
      <c r="CZ117">
        <f>AF117</f>
        <v>31.26</v>
      </c>
      <c r="DA117">
        <f>AJ117</f>
        <v>5.99</v>
      </c>
      <c r="DB117">
        <v>0</v>
      </c>
    </row>
    <row r="118" spans="1:106" x14ac:dyDescent="0.2">
      <c r="A118">
        <f>ROW(Source!A64)</f>
        <v>64</v>
      </c>
      <c r="B118">
        <v>39076825</v>
      </c>
      <c r="C118">
        <v>39077016</v>
      </c>
      <c r="D118">
        <v>36883554</v>
      </c>
      <c r="E118">
        <v>1</v>
      </c>
      <c r="F118">
        <v>1</v>
      </c>
      <c r="G118">
        <v>1</v>
      </c>
      <c r="H118">
        <v>2</v>
      </c>
      <c r="I118" t="s">
        <v>443</v>
      </c>
      <c r="J118" t="s">
        <v>444</v>
      </c>
      <c r="K118" t="s">
        <v>445</v>
      </c>
      <c r="L118">
        <v>1368</v>
      </c>
      <c r="N118">
        <v>1011</v>
      </c>
      <c r="O118" t="s">
        <v>440</v>
      </c>
      <c r="P118" t="s">
        <v>440</v>
      </c>
      <c r="Q118">
        <v>1</v>
      </c>
      <c r="W118">
        <v>0</v>
      </c>
      <c r="X118">
        <v>1372534845</v>
      </c>
      <c r="Y118">
        <v>0.06</v>
      </c>
      <c r="AA118">
        <v>0</v>
      </c>
      <c r="AB118">
        <v>393.6</v>
      </c>
      <c r="AC118">
        <v>11.6</v>
      </c>
      <c r="AD118">
        <v>0</v>
      </c>
      <c r="AE118">
        <v>0</v>
      </c>
      <c r="AF118">
        <v>65.709999999999994</v>
      </c>
      <c r="AG118">
        <v>11.6</v>
      </c>
      <c r="AH118">
        <v>0</v>
      </c>
      <c r="AI118">
        <v>1</v>
      </c>
      <c r="AJ118">
        <v>5.99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0.06</v>
      </c>
      <c r="AU118" t="s">
        <v>3</v>
      </c>
      <c r="AV118">
        <v>0</v>
      </c>
      <c r="AW118">
        <v>2</v>
      </c>
      <c r="AX118">
        <v>39077020</v>
      </c>
      <c r="AY118">
        <v>1</v>
      </c>
      <c r="AZ118">
        <v>0</v>
      </c>
      <c r="BA118">
        <v>114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Y118*Source!I64</f>
        <v>9.3119999999999991E-3</v>
      </c>
      <c r="CY118">
        <f>AB118</f>
        <v>393.6</v>
      </c>
      <c r="CZ118">
        <f>AF118</f>
        <v>65.709999999999994</v>
      </c>
      <c r="DA118">
        <f>AJ118</f>
        <v>5.99</v>
      </c>
      <c r="DB118">
        <v>0</v>
      </c>
    </row>
    <row r="119" spans="1:106" x14ac:dyDescent="0.2">
      <c r="A119">
        <f>ROW(Source!A64)</f>
        <v>64</v>
      </c>
      <c r="B119">
        <v>39076825</v>
      </c>
      <c r="C119">
        <v>39077016</v>
      </c>
      <c r="D119">
        <v>36805188</v>
      </c>
      <c r="E119">
        <v>1</v>
      </c>
      <c r="F119">
        <v>1</v>
      </c>
      <c r="G119">
        <v>1</v>
      </c>
      <c r="H119">
        <v>3</v>
      </c>
      <c r="I119" t="s">
        <v>524</v>
      </c>
      <c r="J119" t="s">
        <v>525</v>
      </c>
      <c r="K119" t="s">
        <v>526</v>
      </c>
      <c r="L119">
        <v>1327</v>
      </c>
      <c r="N119">
        <v>1005</v>
      </c>
      <c r="O119" t="s">
        <v>24</v>
      </c>
      <c r="P119" t="s">
        <v>24</v>
      </c>
      <c r="Q119">
        <v>1</v>
      </c>
      <c r="W119">
        <v>0</v>
      </c>
      <c r="X119">
        <v>-1987926685</v>
      </c>
      <c r="Y119">
        <v>1.1000000000000001</v>
      </c>
      <c r="AA119">
        <v>433.2</v>
      </c>
      <c r="AB119">
        <v>0</v>
      </c>
      <c r="AC119">
        <v>0</v>
      </c>
      <c r="AD119">
        <v>0</v>
      </c>
      <c r="AE119">
        <v>72.319999999999993</v>
      </c>
      <c r="AF119">
        <v>0</v>
      </c>
      <c r="AG119">
        <v>0</v>
      </c>
      <c r="AH119">
        <v>0</v>
      </c>
      <c r="AI119">
        <v>5.99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1.1000000000000001</v>
      </c>
      <c r="AU119" t="s">
        <v>3</v>
      </c>
      <c r="AV119">
        <v>0</v>
      </c>
      <c r="AW119">
        <v>2</v>
      </c>
      <c r="AX119">
        <v>39077021</v>
      </c>
      <c r="AY119">
        <v>1</v>
      </c>
      <c r="AZ119">
        <v>0</v>
      </c>
      <c r="BA119">
        <v>115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Y119*Source!I64</f>
        <v>0.17072000000000001</v>
      </c>
      <c r="CY119">
        <f t="shared" ref="CY119:CY125" si="18">AA119</f>
        <v>433.2</v>
      </c>
      <c r="CZ119">
        <f t="shared" ref="CZ119:CZ125" si="19">AE119</f>
        <v>72.319999999999993</v>
      </c>
      <c r="DA119">
        <f t="shared" ref="DA119:DA125" si="20">AI119</f>
        <v>5.99</v>
      </c>
      <c r="DB119">
        <v>0</v>
      </c>
    </row>
    <row r="120" spans="1:106" x14ac:dyDescent="0.2">
      <c r="A120">
        <f>ROW(Source!A64)</f>
        <v>64</v>
      </c>
      <c r="B120">
        <v>39076825</v>
      </c>
      <c r="C120">
        <v>39077016</v>
      </c>
      <c r="D120">
        <v>36805524</v>
      </c>
      <c r="E120">
        <v>1</v>
      </c>
      <c r="F120">
        <v>1</v>
      </c>
      <c r="G120">
        <v>1</v>
      </c>
      <c r="H120">
        <v>3</v>
      </c>
      <c r="I120" t="s">
        <v>504</v>
      </c>
      <c r="J120" t="s">
        <v>505</v>
      </c>
      <c r="K120" t="s">
        <v>506</v>
      </c>
      <c r="L120">
        <v>1346</v>
      </c>
      <c r="N120">
        <v>1009</v>
      </c>
      <c r="O120" t="s">
        <v>97</v>
      </c>
      <c r="P120" t="s">
        <v>97</v>
      </c>
      <c r="Q120">
        <v>1</v>
      </c>
      <c r="W120">
        <v>0</v>
      </c>
      <c r="X120">
        <v>813963326</v>
      </c>
      <c r="Y120">
        <v>0.18</v>
      </c>
      <c r="AA120">
        <v>10.9</v>
      </c>
      <c r="AB120">
        <v>0</v>
      </c>
      <c r="AC120">
        <v>0</v>
      </c>
      <c r="AD120">
        <v>0</v>
      </c>
      <c r="AE120">
        <v>1.82</v>
      </c>
      <c r="AF120">
        <v>0</v>
      </c>
      <c r="AG120">
        <v>0</v>
      </c>
      <c r="AH120">
        <v>0</v>
      </c>
      <c r="AI120">
        <v>5.99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0.18</v>
      </c>
      <c r="AU120" t="s">
        <v>3</v>
      </c>
      <c r="AV120">
        <v>0</v>
      </c>
      <c r="AW120">
        <v>2</v>
      </c>
      <c r="AX120">
        <v>39077022</v>
      </c>
      <c r="AY120">
        <v>1</v>
      </c>
      <c r="AZ120">
        <v>0</v>
      </c>
      <c r="BA120">
        <v>116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Y120*Source!I64</f>
        <v>2.7935999999999999E-2</v>
      </c>
      <c r="CY120">
        <f t="shared" si="18"/>
        <v>10.9</v>
      </c>
      <c r="CZ120">
        <f t="shared" si="19"/>
        <v>1.82</v>
      </c>
      <c r="DA120">
        <f t="shared" si="20"/>
        <v>5.99</v>
      </c>
      <c r="DB120">
        <v>0</v>
      </c>
    </row>
    <row r="121" spans="1:106" x14ac:dyDescent="0.2">
      <c r="A121">
        <f>ROW(Source!A64)</f>
        <v>64</v>
      </c>
      <c r="B121">
        <v>39076825</v>
      </c>
      <c r="C121">
        <v>39077016</v>
      </c>
      <c r="D121">
        <v>36806413</v>
      </c>
      <c r="E121">
        <v>1</v>
      </c>
      <c r="F121">
        <v>1</v>
      </c>
      <c r="G121">
        <v>1</v>
      </c>
      <c r="H121">
        <v>3</v>
      </c>
      <c r="I121" t="s">
        <v>527</v>
      </c>
      <c r="J121" t="s">
        <v>528</v>
      </c>
      <c r="K121" t="s">
        <v>529</v>
      </c>
      <c r="L121">
        <v>1339</v>
      </c>
      <c r="N121">
        <v>1007</v>
      </c>
      <c r="O121" t="s">
        <v>35</v>
      </c>
      <c r="P121" t="s">
        <v>35</v>
      </c>
      <c r="Q121">
        <v>1</v>
      </c>
      <c r="W121">
        <v>0</v>
      </c>
      <c r="X121">
        <v>1795918813</v>
      </c>
      <c r="Y121">
        <v>2.3999999999999998E-3</v>
      </c>
      <c r="AA121">
        <v>446.73</v>
      </c>
      <c r="AB121">
        <v>0</v>
      </c>
      <c r="AC121">
        <v>0</v>
      </c>
      <c r="AD121">
        <v>0</v>
      </c>
      <c r="AE121">
        <v>74.58</v>
      </c>
      <c r="AF121">
        <v>0</v>
      </c>
      <c r="AG121">
        <v>0</v>
      </c>
      <c r="AH121">
        <v>0</v>
      </c>
      <c r="AI121">
        <v>5.99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2.3999999999999998E-3</v>
      </c>
      <c r="AU121" t="s">
        <v>3</v>
      </c>
      <c r="AV121">
        <v>0</v>
      </c>
      <c r="AW121">
        <v>2</v>
      </c>
      <c r="AX121">
        <v>39077023</v>
      </c>
      <c r="AY121">
        <v>1</v>
      </c>
      <c r="AZ121">
        <v>0</v>
      </c>
      <c r="BA121">
        <v>117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Y121*Source!I64</f>
        <v>3.7247999999999996E-4</v>
      </c>
      <c r="CY121">
        <f t="shared" si="18"/>
        <v>446.73</v>
      </c>
      <c r="CZ121">
        <f t="shared" si="19"/>
        <v>74.58</v>
      </c>
      <c r="DA121">
        <f t="shared" si="20"/>
        <v>5.99</v>
      </c>
      <c r="DB121">
        <v>0</v>
      </c>
    </row>
    <row r="122" spans="1:106" x14ac:dyDescent="0.2">
      <c r="A122">
        <f>ROW(Source!A64)</f>
        <v>64</v>
      </c>
      <c r="B122">
        <v>39076825</v>
      </c>
      <c r="C122">
        <v>39077016</v>
      </c>
      <c r="D122">
        <v>36797575</v>
      </c>
      <c r="E122">
        <v>17</v>
      </c>
      <c r="F122">
        <v>1</v>
      </c>
      <c r="G122">
        <v>1</v>
      </c>
      <c r="H122">
        <v>3</v>
      </c>
      <c r="I122" t="s">
        <v>177</v>
      </c>
      <c r="J122" t="s">
        <v>3</v>
      </c>
      <c r="K122" t="s">
        <v>178</v>
      </c>
      <c r="L122">
        <v>1348</v>
      </c>
      <c r="N122">
        <v>1009</v>
      </c>
      <c r="O122" t="s">
        <v>92</v>
      </c>
      <c r="P122" t="s">
        <v>92</v>
      </c>
      <c r="Q122">
        <v>1000</v>
      </c>
      <c r="W122">
        <v>0</v>
      </c>
      <c r="X122">
        <v>84301199</v>
      </c>
      <c r="Y122">
        <v>2.2599999999999999E-2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5.99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2.2599999999999999E-2</v>
      </c>
      <c r="AU122" t="s">
        <v>3</v>
      </c>
      <c r="AV122">
        <v>0</v>
      </c>
      <c r="AW122">
        <v>2</v>
      </c>
      <c r="AX122">
        <v>39077024</v>
      </c>
      <c r="AY122">
        <v>1</v>
      </c>
      <c r="AZ122">
        <v>0</v>
      </c>
      <c r="BA122">
        <v>118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Y122*Source!I64</f>
        <v>3.5075200000000001E-3</v>
      </c>
      <c r="CY122">
        <f t="shared" si="18"/>
        <v>0</v>
      </c>
      <c r="CZ122">
        <f t="shared" si="19"/>
        <v>0</v>
      </c>
      <c r="DA122">
        <f t="shared" si="20"/>
        <v>5.99</v>
      </c>
      <c r="DB122">
        <v>0</v>
      </c>
    </row>
    <row r="123" spans="1:106" x14ac:dyDescent="0.2">
      <c r="A123">
        <f>ROW(Source!A64)</f>
        <v>64</v>
      </c>
      <c r="B123">
        <v>39076825</v>
      </c>
      <c r="C123">
        <v>39077016</v>
      </c>
      <c r="D123">
        <v>36838262</v>
      </c>
      <c r="E123">
        <v>1</v>
      </c>
      <c r="F123">
        <v>1</v>
      </c>
      <c r="G123">
        <v>1</v>
      </c>
      <c r="H123">
        <v>3</v>
      </c>
      <c r="I123" t="s">
        <v>173</v>
      </c>
      <c r="J123" t="s">
        <v>175</v>
      </c>
      <c r="K123" t="s">
        <v>174</v>
      </c>
      <c r="L123">
        <v>1348</v>
      </c>
      <c r="N123">
        <v>1009</v>
      </c>
      <c r="O123" t="s">
        <v>92</v>
      </c>
      <c r="P123" t="s">
        <v>92</v>
      </c>
      <c r="Q123">
        <v>1000</v>
      </c>
      <c r="W123">
        <v>0</v>
      </c>
      <c r="X123">
        <v>400327460</v>
      </c>
      <c r="Y123">
        <v>2.2599999999999999E-2</v>
      </c>
      <c r="AA123">
        <v>134972.67000000001</v>
      </c>
      <c r="AB123">
        <v>0</v>
      </c>
      <c r="AC123">
        <v>0</v>
      </c>
      <c r="AD123">
        <v>0</v>
      </c>
      <c r="AE123">
        <v>22533</v>
      </c>
      <c r="AF123">
        <v>0</v>
      </c>
      <c r="AG123">
        <v>0</v>
      </c>
      <c r="AH123">
        <v>0</v>
      </c>
      <c r="AI123">
        <v>5.99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3</v>
      </c>
      <c r="AT123">
        <v>2.2599999999999999E-2</v>
      </c>
      <c r="AU123" t="s">
        <v>3</v>
      </c>
      <c r="AV123">
        <v>0</v>
      </c>
      <c r="AW123">
        <v>1</v>
      </c>
      <c r="AX123">
        <v>-1</v>
      </c>
      <c r="AY123">
        <v>0</v>
      </c>
      <c r="AZ123">
        <v>0</v>
      </c>
      <c r="BA123" t="s">
        <v>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Y123*Source!I64</f>
        <v>3.5075200000000001E-3</v>
      </c>
      <c r="CY123">
        <f t="shared" si="18"/>
        <v>134972.67000000001</v>
      </c>
      <c r="CZ123">
        <f t="shared" si="19"/>
        <v>22533</v>
      </c>
      <c r="DA123">
        <f t="shared" si="20"/>
        <v>5.99</v>
      </c>
      <c r="DB123">
        <v>0</v>
      </c>
    </row>
    <row r="124" spans="1:106" x14ac:dyDescent="0.2">
      <c r="A124">
        <f>ROW(Source!A64)</f>
        <v>64</v>
      </c>
      <c r="B124">
        <v>39076825</v>
      </c>
      <c r="C124">
        <v>39077016</v>
      </c>
      <c r="D124">
        <v>36838951</v>
      </c>
      <c r="E124">
        <v>1</v>
      </c>
      <c r="F124">
        <v>1</v>
      </c>
      <c r="G124">
        <v>1</v>
      </c>
      <c r="H124">
        <v>3</v>
      </c>
      <c r="I124" t="s">
        <v>536</v>
      </c>
      <c r="J124" t="s">
        <v>537</v>
      </c>
      <c r="K124" t="s">
        <v>538</v>
      </c>
      <c r="L124">
        <v>1348</v>
      </c>
      <c r="N124">
        <v>1009</v>
      </c>
      <c r="O124" t="s">
        <v>92</v>
      </c>
      <c r="P124" t="s">
        <v>92</v>
      </c>
      <c r="Q124">
        <v>1000</v>
      </c>
      <c r="W124">
        <v>0</v>
      </c>
      <c r="X124">
        <v>-909021926</v>
      </c>
      <c r="Y124">
        <v>9.7000000000000003E-3</v>
      </c>
      <c r="AA124">
        <v>101530.5</v>
      </c>
      <c r="AB124">
        <v>0</v>
      </c>
      <c r="AC124">
        <v>0</v>
      </c>
      <c r="AD124">
        <v>0</v>
      </c>
      <c r="AE124">
        <v>16950</v>
      </c>
      <c r="AF124">
        <v>0</v>
      </c>
      <c r="AG124">
        <v>0</v>
      </c>
      <c r="AH124">
        <v>0</v>
      </c>
      <c r="AI124">
        <v>5.99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9.7000000000000003E-3</v>
      </c>
      <c r="AU124" t="s">
        <v>3</v>
      </c>
      <c r="AV124">
        <v>0</v>
      </c>
      <c r="AW124">
        <v>2</v>
      </c>
      <c r="AX124">
        <v>39077025</v>
      </c>
      <c r="AY124">
        <v>1</v>
      </c>
      <c r="AZ124">
        <v>0</v>
      </c>
      <c r="BA124">
        <v>119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Y124*Source!I64</f>
        <v>1.50544E-3</v>
      </c>
      <c r="CY124">
        <f t="shared" si="18"/>
        <v>101530.5</v>
      </c>
      <c r="CZ124">
        <f t="shared" si="19"/>
        <v>16950</v>
      </c>
      <c r="DA124">
        <f t="shared" si="20"/>
        <v>5.99</v>
      </c>
      <c r="DB124">
        <v>0</v>
      </c>
    </row>
    <row r="125" spans="1:106" x14ac:dyDescent="0.2">
      <c r="A125">
        <f>ROW(Source!A64)</f>
        <v>64</v>
      </c>
      <c r="B125">
        <v>39076825</v>
      </c>
      <c r="C125">
        <v>39077016</v>
      </c>
      <c r="D125">
        <v>36839212</v>
      </c>
      <c r="E125">
        <v>1</v>
      </c>
      <c r="F125">
        <v>1</v>
      </c>
      <c r="G125">
        <v>1</v>
      </c>
      <c r="H125">
        <v>3</v>
      </c>
      <c r="I125" t="s">
        <v>533</v>
      </c>
      <c r="J125" t="s">
        <v>534</v>
      </c>
      <c r="K125" t="s">
        <v>535</v>
      </c>
      <c r="L125">
        <v>1348</v>
      </c>
      <c r="N125">
        <v>1009</v>
      </c>
      <c r="O125" t="s">
        <v>92</v>
      </c>
      <c r="P125" t="s">
        <v>92</v>
      </c>
      <c r="Q125">
        <v>1000</v>
      </c>
      <c r="W125">
        <v>0</v>
      </c>
      <c r="X125">
        <v>-2084827333</v>
      </c>
      <c r="Y125">
        <v>4.7300000000000002E-2</v>
      </c>
      <c r="AA125">
        <v>25721.06</v>
      </c>
      <c r="AB125">
        <v>0</v>
      </c>
      <c r="AC125">
        <v>0</v>
      </c>
      <c r="AD125">
        <v>0</v>
      </c>
      <c r="AE125">
        <v>4294</v>
      </c>
      <c r="AF125">
        <v>0</v>
      </c>
      <c r="AG125">
        <v>0</v>
      </c>
      <c r="AH125">
        <v>0</v>
      </c>
      <c r="AI125">
        <v>5.99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4.7300000000000002E-2</v>
      </c>
      <c r="AU125" t="s">
        <v>3</v>
      </c>
      <c r="AV125">
        <v>0</v>
      </c>
      <c r="AW125">
        <v>2</v>
      </c>
      <c r="AX125">
        <v>39077026</v>
      </c>
      <c r="AY125">
        <v>1</v>
      </c>
      <c r="AZ125">
        <v>0</v>
      </c>
      <c r="BA125">
        <v>120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Y125*Source!I64</f>
        <v>7.3409600000000005E-3</v>
      </c>
      <c r="CY125">
        <f t="shared" si="18"/>
        <v>25721.06</v>
      </c>
      <c r="CZ125">
        <f t="shared" si="19"/>
        <v>4294</v>
      </c>
      <c r="DA125">
        <f t="shared" si="20"/>
        <v>5.99</v>
      </c>
      <c r="DB125">
        <v>0</v>
      </c>
    </row>
    <row r="126" spans="1:106" x14ac:dyDescent="0.2">
      <c r="A126">
        <f>ROW(Source!A67)</f>
        <v>67</v>
      </c>
      <c r="B126">
        <v>39076825</v>
      </c>
      <c r="C126">
        <v>39077036</v>
      </c>
      <c r="D126">
        <v>37080781</v>
      </c>
      <c r="E126">
        <v>1</v>
      </c>
      <c r="F126">
        <v>1</v>
      </c>
      <c r="G126">
        <v>1</v>
      </c>
      <c r="H126">
        <v>1</v>
      </c>
      <c r="I126" t="s">
        <v>441</v>
      </c>
      <c r="J126" t="s">
        <v>3</v>
      </c>
      <c r="K126" t="s">
        <v>442</v>
      </c>
      <c r="L126">
        <v>1191</v>
      </c>
      <c r="N126">
        <v>1013</v>
      </c>
      <c r="O126" t="s">
        <v>434</v>
      </c>
      <c r="P126" t="s">
        <v>434</v>
      </c>
      <c r="Q126">
        <v>1</v>
      </c>
      <c r="W126">
        <v>0</v>
      </c>
      <c r="X126">
        <v>912892513</v>
      </c>
      <c r="Y126">
        <v>2.76</v>
      </c>
      <c r="AA126">
        <v>0</v>
      </c>
      <c r="AB126">
        <v>0</v>
      </c>
      <c r="AC126">
        <v>0</v>
      </c>
      <c r="AD126">
        <v>59.42</v>
      </c>
      <c r="AE126">
        <v>0</v>
      </c>
      <c r="AF126">
        <v>0</v>
      </c>
      <c r="AG126">
        <v>0</v>
      </c>
      <c r="AH126">
        <v>9.92</v>
      </c>
      <c r="AI126">
        <v>1</v>
      </c>
      <c r="AJ126">
        <v>1</v>
      </c>
      <c r="AK126">
        <v>1</v>
      </c>
      <c r="AL126">
        <v>5.99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2.4</v>
      </c>
      <c r="AU126" t="s">
        <v>67</v>
      </c>
      <c r="AV126">
        <v>1</v>
      </c>
      <c r="AW126">
        <v>2</v>
      </c>
      <c r="AX126">
        <v>39077048</v>
      </c>
      <c r="AY126">
        <v>1</v>
      </c>
      <c r="AZ126">
        <v>0</v>
      </c>
      <c r="BA126">
        <v>121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Y126*Source!I67</f>
        <v>17.139599999999998</v>
      </c>
      <c r="CY126">
        <f>AD126</f>
        <v>59.42</v>
      </c>
      <c r="CZ126">
        <f>AH126</f>
        <v>9.92</v>
      </c>
      <c r="DA126">
        <f>AL126</f>
        <v>5.99</v>
      </c>
      <c r="DB126">
        <v>0</v>
      </c>
    </row>
    <row r="127" spans="1:106" x14ac:dyDescent="0.2">
      <c r="A127">
        <f>ROW(Source!A67)</f>
        <v>67</v>
      </c>
      <c r="B127">
        <v>39076825</v>
      </c>
      <c r="C127">
        <v>39077036</v>
      </c>
      <c r="D127">
        <v>37064876</v>
      </c>
      <c r="E127">
        <v>1</v>
      </c>
      <c r="F127">
        <v>1</v>
      </c>
      <c r="G127">
        <v>1</v>
      </c>
      <c r="H127">
        <v>1</v>
      </c>
      <c r="I127" t="s">
        <v>435</v>
      </c>
      <c r="J127" t="s">
        <v>3</v>
      </c>
      <c r="K127" t="s">
        <v>436</v>
      </c>
      <c r="L127">
        <v>1191</v>
      </c>
      <c r="N127">
        <v>1013</v>
      </c>
      <c r="O127" t="s">
        <v>434</v>
      </c>
      <c r="P127" t="s">
        <v>434</v>
      </c>
      <c r="Q127">
        <v>1</v>
      </c>
      <c r="W127">
        <v>0</v>
      </c>
      <c r="X127">
        <v>-1417349443</v>
      </c>
      <c r="Y127">
        <v>0.17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5.99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0.17</v>
      </c>
      <c r="AU127" t="s">
        <v>3</v>
      </c>
      <c r="AV127">
        <v>2</v>
      </c>
      <c r="AW127">
        <v>2</v>
      </c>
      <c r="AX127">
        <v>39077049</v>
      </c>
      <c r="AY127">
        <v>1</v>
      </c>
      <c r="AZ127">
        <v>2048</v>
      </c>
      <c r="BA127">
        <v>122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Y127*Source!I67</f>
        <v>1.0557000000000001</v>
      </c>
      <c r="CY127">
        <f>AD127</f>
        <v>0</v>
      </c>
      <c r="CZ127">
        <f>AH127</f>
        <v>0</v>
      </c>
      <c r="DA127">
        <f>AL127</f>
        <v>1</v>
      </c>
      <c r="DB127">
        <v>0</v>
      </c>
    </row>
    <row r="128" spans="1:106" x14ac:dyDescent="0.2">
      <c r="A128">
        <f>ROW(Source!A67)</f>
        <v>67</v>
      </c>
      <c r="B128">
        <v>39076825</v>
      </c>
      <c r="C128">
        <v>39077036</v>
      </c>
      <c r="D128">
        <v>36883554</v>
      </c>
      <c r="E128">
        <v>1</v>
      </c>
      <c r="F128">
        <v>1</v>
      </c>
      <c r="G128">
        <v>1</v>
      </c>
      <c r="H128">
        <v>2</v>
      </c>
      <c r="I128" t="s">
        <v>443</v>
      </c>
      <c r="J128" t="s">
        <v>444</v>
      </c>
      <c r="K128" t="s">
        <v>445</v>
      </c>
      <c r="L128">
        <v>1368</v>
      </c>
      <c r="N128">
        <v>1011</v>
      </c>
      <c r="O128" t="s">
        <v>440</v>
      </c>
      <c r="P128" t="s">
        <v>440</v>
      </c>
      <c r="Q128">
        <v>1</v>
      </c>
      <c r="W128">
        <v>0</v>
      </c>
      <c r="X128">
        <v>1372534845</v>
      </c>
      <c r="Y128">
        <v>0.21250000000000002</v>
      </c>
      <c r="AA128">
        <v>0</v>
      </c>
      <c r="AB128">
        <v>393.6</v>
      </c>
      <c r="AC128">
        <v>11.6</v>
      </c>
      <c r="AD128">
        <v>0</v>
      </c>
      <c r="AE128">
        <v>0</v>
      </c>
      <c r="AF128">
        <v>65.709999999999994</v>
      </c>
      <c r="AG128">
        <v>11.6</v>
      </c>
      <c r="AH128">
        <v>0</v>
      </c>
      <c r="AI128">
        <v>1</v>
      </c>
      <c r="AJ128">
        <v>5.99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3</v>
      </c>
      <c r="AT128">
        <v>0.17</v>
      </c>
      <c r="AU128" t="s">
        <v>66</v>
      </c>
      <c r="AV128">
        <v>0</v>
      </c>
      <c r="AW128">
        <v>2</v>
      </c>
      <c r="AX128">
        <v>39077050</v>
      </c>
      <c r="AY128">
        <v>1</v>
      </c>
      <c r="AZ128">
        <v>0</v>
      </c>
      <c r="BA128">
        <v>123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Y128*Source!I67</f>
        <v>1.319625</v>
      </c>
      <c r="CY128">
        <f>AB128</f>
        <v>393.6</v>
      </c>
      <c r="CZ128">
        <f>AF128</f>
        <v>65.709999999999994</v>
      </c>
      <c r="DA128">
        <f>AJ128</f>
        <v>5.99</v>
      </c>
      <c r="DB128">
        <v>0</v>
      </c>
    </row>
    <row r="129" spans="1:106" x14ac:dyDescent="0.2">
      <c r="A129">
        <f>ROW(Source!A67)</f>
        <v>67</v>
      </c>
      <c r="B129">
        <v>39076825</v>
      </c>
      <c r="C129">
        <v>39077036</v>
      </c>
      <c r="D129">
        <v>36883858</v>
      </c>
      <c r="E129">
        <v>1</v>
      </c>
      <c r="F129">
        <v>1</v>
      </c>
      <c r="G129">
        <v>1</v>
      </c>
      <c r="H129">
        <v>2</v>
      </c>
      <c r="I129" t="s">
        <v>446</v>
      </c>
      <c r="J129" t="s">
        <v>447</v>
      </c>
      <c r="K129" t="s">
        <v>448</v>
      </c>
      <c r="L129">
        <v>1368</v>
      </c>
      <c r="N129">
        <v>1011</v>
      </c>
      <c r="O129" t="s">
        <v>440</v>
      </c>
      <c r="P129" t="s">
        <v>440</v>
      </c>
      <c r="Q129">
        <v>1</v>
      </c>
      <c r="W129">
        <v>0</v>
      </c>
      <c r="X129">
        <v>-353815937</v>
      </c>
      <c r="Y129">
        <v>0.5</v>
      </c>
      <c r="AA129">
        <v>0</v>
      </c>
      <c r="AB129">
        <v>48.52</v>
      </c>
      <c r="AC129">
        <v>0</v>
      </c>
      <c r="AD129">
        <v>0</v>
      </c>
      <c r="AE129">
        <v>0</v>
      </c>
      <c r="AF129">
        <v>8.1</v>
      </c>
      <c r="AG129">
        <v>0</v>
      </c>
      <c r="AH129">
        <v>0</v>
      </c>
      <c r="AI129">
        <v>1</v>
      </c>
      <c r="AJ129">
        <v>5.99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0.4</v>
      </c>
      <c r="AU129" t="s">
        <v>66</v>
      </c>
      <c r="AV129">
        <v>0</v>
      </c>
      <c r="AW129">
        <v>2</v>
      </c>
      <c r="AX129">
        <v>39077051</v>
      </c>
      <c r="AY129">
        <v>1</v>
      </c>
      <c r="AZ129">
        <v>0</v>
      </c>
      <c r="BA129">
        <v>124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Y129*Source!I67</f>
        <v>3.105</v>
      </c>
      <c r="CY129">
        <f>AB129</f>
        <v>48.52</v>
      </c>
      <c r="CZ129">
        <f>AF129</f>
        <v>8.1</v>
      </c>
      <c r="DA129">
        <f>AJ129</f>
        <v>5.99</v>
      </c>
      <c r="DB129">
        <v>0</v>
      </c>
    </row>
    <row r="130" spans="1:106" x14ac:dyDescent="0.2">
      <c r="A130">
        <f>ROW(Source!A67)</f>
        <v>67</v>
      </c>
      <c r="B130">
        <v>39076825</v>
      </c>
      <c r="C130">
        <v>39077036</v>
      </c>
      <c r="D130">
        <v>36803256</v>
      </c>
      <c r="E130">
        <v>1</v>
      </c>
      <c r="F130">
        <v>1</v>
      </c>
      <c r="G130">
        <v>1</v>
      </c>
      <c r="H130">
        <v>3</v>
      </c>
      <c r="I130" t="s">
        <v>449</v>
      </c>
      <c r="J130" t="s">
        <v>450</v>
      </c>
      <c r="K130" t="s">
        <v>451</v>
      </c>
      <c r="L130">
        <v>1348</v>
      </c>
      <c r="N130">
        <v>1009</v>
      </c>
      <c r="O130" t="s">
        <v>92</v>
      </c>
      <c r="P130" t="s">
        <v>92</v>
      </c>
      <c r="Q130">
        <v>1000</v>
      </c>
      <c r="W130">
        <v>0</v>
      </c>
      <c r="X130">
        <v>-714836380</v>
      </c>
      <c r="Y130">
        <v>1E-4</v>
      </c>
      <c r="AA130">
        <v>61786.91</v>
      </c>
      <c r="AB130">
        <v>0</v>
      </c>
      <c r="AC130">
        <v>0</v>
      </c>
      <c r="AD130">
        <v>0</v>
      </c>
      <c r="AE130">
        <v>10315.01</v>
      </c>
      <c r="AF130">
        <v>0</v>
      </c>
      <c r="AG130">
        <v>0</v>
      </c>
      <c r="AH130">
        <v>0</v>
      </c>
      <c r="AI130">
        <v>5.99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1E-4</v>
      </c>
      <c r="AU130" t="s">
        <v>3</v>
      </c>
      <c r="AV130">
        <v>0</v>
      </c>
      <c r="AW130">
        <v>2</v>
      </c>
      <c r="AX130">
        <v>39077053</v>
      </c>
      <c r="AY130">
        <v>1</v>
      </c>
      <c r="AZ130">
        <v>0</v>
      </c>
      <c r="BA130">
        <v>126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Y130*Source!I67</f>
        <v>6.2100000000000002E-4</v>
      </c>
      <c r="CY130">
        <f>AA130</f>
        <v>61786.91</v>
      </c>
      <c r="CZ130">
        <f>AE130</f>
        <v>10315.01</v>
      </c>
      <c r="DA130">
        <f>AI130</f>
        <v>5.99</v>
      </c>
      <c r="DB130">
        <v>0</v>
      </c>
    </row>
    <row r="131" spans="1:106" x14ac:dyDescent="0.2">
      <c r="A131">
        <f>ROW(Source!A67)</f>
        <v>67</v>
      </c>
      <c r="B131">
        <v>39076825</v>
      </c>
      <c r="C131">
        <v>39077036</v>
      </c>
      <c r="D131">
        <v>36821816</v>
      </c>
      <c r="E131">
        <v>1</v>
      </c>
      <c r="F131">
        <v>1</v>
      </c>
      <c r="G131">
        <v>1</v>
      </c>
      <c r="H131">
        <v>3</v>
      </c>
      <c r="I131" t="s">
        <v>188</v>
      </c>
      <c r="J131" t="s">
        <v>190</v>
      </c>
      <c r="K131" t="s">
        <v>189</v>
      </c>
      <c r="L131">
        <v>1354</v>
      </c>
      <c r="N131">
        <v>1010</v>
      </c>
      <c r="O131" t="s">
        <v>134</v>
      </c>
      <c r="P131" t="s">
        <v>134</v>
      </c>
      <c r="Q131">
        <v>1</v>
      </c>
      <c r="W131">
        <v>0</v>
      </c>
      <c r="X131">
        <v>287249520</v>
      </c>
      <c r="Y131">
        <v>0.48309200000000002</v>
      </c>
      <c r="AA131">
        <v>16048.83</v>
      </c>
      <c r="AB131">
        <v>0</v>
      </c>
      <c r="AC131">
        <v>0</v>
      </c>
      <c r="AD131">
        <v>0</v>
      </c>
      <c r="AE131">
        <v>2679.27</v>
      </c>
      <c r="AF131">
        <v>0</v>
      </c>
      <c r="AG131">
        <v>0</v>
      </c>
      <c r="AH131">
        <v>0</v>
      </c>
      <c r="AI131">
        <v>5.99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3</v>
      </c>
      <c r="AT131">
        <v>0.48309200000000002</v>
      </c>
      <c r="AU131" t="s">
        <v>3</v>
      </c>
      <c r="AV131">
        <v>0</v>
      </c>
      <c r="AW131">
        <v>1</v>
      </c>
      <c r="AX131">
        <v>-1</v>
      </c>
      <c r="AY131">
        <v>0</v>
      </c>
      <c r="AZ131">
        <v>0</v>
      </c>
      <c r="BA131" t="s">
        <v>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Y131*Source!I67</f>
        <v>3.00000132</v>
      </c>
      <c r="CY131">
        <f>AA131</f>
        <v>16048.83</v>
      </c>
      <c r="CZ131">
        <f>AE131</f>
        <v>2679.27</v>
      </c>
      <c r="DA131">
        <f>AI131</f>
        <v>5.99</v>
      </c>
      <c r="DB131">
        <v>0</v>
      </c>
    </row>
    <row r="132" spans="1:106" x14ac:dyDescent="0.2">
      <c r="A132">
        <f>ROW(Source!A67)</f>
        <v>67</v>
      </c>
      <c r="B132">
        <v>39076825</v>
      </c>
      <c r="C132">
        <v>39077036</v>
      </c>
      <c r="D132">
        <v>36826512</v>
      </c>
      <c r="E132">
        <v>1</v>
      </c>
      <c r="F132">
        <v>1</v>
      </c>
      <c r="G132">
        <v>1</v>
      </c>
      <c r="H132">
        <v>3</v>
      </c>
      <c r="I132" t="s">
        <v>452</v>
      </c>
      <c r="J132" t="s">
        <v>453</v>
      </c>
      <c r="K132" t="s">
        <v>454</v>
      </c>
      <c r="L132">
        <v>1348</v>
      </c>
      <c r="N132">
        <v>1009</v>
      </c>
      <c r="O132" t="s">
        <v>92</v>
      </c>
      <c r="P132" t="s">
        <v>92</v>
      </c>
      <c r="Q132">
        <v>1000</v>
      </c>
      <c r="W132">
        <v>0</v>
      </c>
      <c r="X132">
        <v>-751617735</v>
      </c>
      <c r="Y132">
        <v>3.0000000000000001E-3</v>
      </c>
      <c r="AA132">
        <v>34765.96</v>
      </c>
      <c r="AB132">
        <v>0</v>
      </c>
      <c r="AC132">
        <v>0</v>
      </c>
      <c r="AD132">
        <v>0</v>
      </c>
      <c r="AE132">
        <v>5804</v>
      </c>
      <c r="AF132">
        <v>0</v>
      </c>
      <c r="AG132">
        <v>0</v>
      </c>
      <c r="AH132">
        <v>0</v>
      </c>
      <c r="AI132">
        <v>5.99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3.0000000000000001E-3</v>
      </c>
      <c r="AU132" t="s">
        <v>3</v>
      </c>
      <c r="AV132">
        <v>0</v>
      </c>
      <c r="AW132">
        <v>2</v>
      </c>
      <c r="AX132">
        <v>39077055</v>
      </c>
      <c r="AY132">
        <v>1</v>
      </c>
      <c r="AZ132">
        <v>0</v>
      </c>
      <c r="BA132">
        <v>128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Y132*Source!I67</f>
        <v>1.8630000000000001E-2</v>
      </c>
      <c r="CY132">
        <f>AA132</f>
        <v>34765.96</v>
      </c>
      <c r="CZ132">
        <f>AE132</f>
        <v>5804</v>
      </c>
      <c r="DA132">
        <f>AI132</f>
        <v>5.99</v>
      </c>
      <c r="DB132">
        <v>0</v>
      </c>
    </row>
    <row r="133" spans="1:106" x14ac:dyDescent="0.2">
      <c r="A133">
        <f>ROW(Source!A67)</f>
        <v>67</v>
      </c>
      <c r="B133">
        <v>39076825</v>
      </c>
      <c r="C133">
        <v>39077036</v>
      </c>
      <c r="D133">
        <v>36838813</v>
      </c>
      <c r="E133">
        <v>1</v>
      </c>
      <c r="F133">
        <v>1</v>
      </c>
      <c r="G133">
        <v>1</v>
      </c>
      <c r="H133">
        <v>3</v>
      </c>
      <c r="I133" t="s">
        <v>455</v>
      </c>
      <c r="J133" t="s">
        <v>456</v>
      </c>
      <c r="K133" t="s">
        <v>457</v>
      </c>
      <c r="L133">
        <v>1354</v>
      </c>
      <c r="N133">
        <v>1010</v>
      </c>
      <c r="O133" t="s">
        <v>134</v>
      </c>
      <c r="P133" t="s">
        <v>134</v>
      </c>
      <c r="Q133">
        <v>1</v>
      </c>
      <c r="W133">
        <v>0</v>
      </c>
      <c r="X133">
        <v>-1075270488</v>
      </c>
      <c r="Y133">
        <v>0.1</v>
      </c>
      <c r="AA133">
        <v>436.07</v>
      </c>
      <c r="AB133">
        <v>0</v>
      </c>
      <c r="AC133">
        <v>0</v>
      </c>
      <c r="AD133">
        <v>0</v>
      </c>
      <c r="AE133">
        <v>72.8</v>
      </c>
      <c r="AF133">
        <v>0</v>
      </c>
      <c r="AG133">
        <v>0</v>
      </c>
      <c r="AH133">
        <v>0</v>
      </c>
      <c r="AI133">
        <v>5.99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0.1</v>
      </c>
      <c r="AU133" t="s">
        <v>3</v>
      </c>
      <c r="AV133">
        <v>0</v>
      </c>
      <c r="AW133">
        <v>2</v>
      </c>
      <c r="AX133">
        <v>39077056</v>
      </c>
      <c r="AY133">
        <v>1</v>
      </c>
      <c r="AZ133">
        <v>0</v>
      </c>
      <c r="BA133">
        <v>129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Y133*Source!I67</f>
        <v>0.621</v>
      </c>
      <c r="CY133">
        <f>AA133</f>
        <v>436.07</v>
      </c>
      <c r="CZ133">
        <f>AE133</f>
        <v>72.8</v>
      </c>
      <c r="DA133">
        <f>AI133</f>
        <v>5.99</v>
      </c>
      <c r="DB133">
        <v>0</v>
      </c>
    </row>
    <row r="134" spans="1:106" x14ac:dyDescent="0.2">
      <c r="A134">
        <f>ROW(Source!A69)</f>
        <v>69</v>
      </c>
      <c r="B134">
        <v>39076825</v>
      </c>
      <c r="C134">
        <v>39077258</v>
      </c>
      <c r="D134">
        <v>37072767</v>
      </c>
      <c r="E134">
        <v>1</v>
      </c>
      <c r="F134">
        <v>1</v>
      </c>
      <c r="G134">
        <v>1</v>
      </c>
      <c r="H134">
        <v>1</v>
      </c>
      <c r="I134" t="s">
        <v>507</v>
      </c>
      <c r="J134" t="s">
        <v>3</v>
      </c>
      <c r="K134" t="s">
        <v>508</v>
      </c>
      <c r="L134">
        <v>1191</v>
      </c>
      <c r="N134">
        <v>1013</v>
      </c>
      <c r="O134" t="s">
        <v>434</v>
      </c>
      <c r="P134" t="s">
        <v>434</v>
      </c>
      <c r="Q134">
        <v>1</v>
      </c>
      <c r="W134">
        <v>0</v>
      </c>
      <c r="X134">
        <v>-1027537862</v>
      </c>
      <c r="Y134">
        <v>102.95949999999999</v>
      </c>
      <c r="AA134">
        <v>0</v>
      </c>
      <c r="AB134">
        <v>0</v>
      </c>
      <c r="AC134">
        <v>0</v>
      </c>
      <c r="AD134">
        <v>54.99</v>
      </c>
      <c r="AE134">
        <v>0</v>
      </c>
      <c r="AF134">
        <v>0</v>
      </c>
      <c r="AG134">
        <v>0</v>
      </c>
      <c r="AH134">
        <v>9.18</v>
      </c>
      <c r="AI134">
        <v>1</v>
      </c>
      <c r="AJ134">
        <v>1</v>
      </c>
      <c r="AK134">
        <v>1</v>
      </c>
      <c r="AL134">
        <v>5.99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3</v>
      </c>
      <c r="AT134">
        <v>89.53</v>
      </c>
      <c r="AU134" t="s">
        <v>67</v>
      </c>
      <c r="AV134">
        <v>1</v>
      </c>
      <c r="AW134">
        <v>2</v>
      </c>
      <c r="AX134">
        <v>39077259</v>
      </c>
      <c r="AY134">
        <v>1</v>
      </c>
      <c r="AZ134">
        <v>0</v>
      </c>
      <c r="BA134">
        <v>130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Y134*Source!I69</f>
        <v>8.9059967499999981</v>
      </c>
      <c r="CY134">
        <f>AD134</f>
        <v>54.99</v>
      </c>
      <c r="CZ134">
        <f>AH134</f>
        <v>9.18</v>
      </c>
      <c r="DA134">
        <f>AL134</f>
        <v>5.99</v>
      </c>
      <c r="DB134">
        <v>0</v>
      </c>
    </row>
    <row r="135" spans="1:106" x14ac:dyDescent="0.2">
      <c r="A135">
        <f>ROW(Source!A69)</f>
        <v>69</v>
      </c>
      <c r="B135">
        <v>39076825</v>
      </c>
      <c r="C135">
        <v>39077258</v>
      </c>
      <c r="D135">
        <v>37064876</v>
      </c>
      <c r="E135">
        <v>1</v>
      </c>
      <c r="F135">
        <v>1</v>
      </c>
      <c r="G135">
        <v>1</v>
      </c>
      <c r="H135">
        <v>1</v>
      </c>
      <c r="I135" t="s">
        <v>435</v>
      </c>
      <c r="J135" t="s">
        <v>3</v>
      </c>
      <c r="K135" t="s">
        <v>436</v>
      </c>
      <c r="L135">
        <v>1191</v>
      </c>
      <c r="N135">
        <v>1013</v>
      </c>
      <c r="O135" t="s">
        <v>434</v>
      </c>
      <c r="P135" t="s">
        <v>434</v>
      </c>
      <c r="Q135">
        <v>1</v>
      </c>
      <c r="W135">
        <v>0</v>
      </c>
      <c r="X135">
        <v>-1417349443</v>
      </c>
      <c r="Y135">
        <v>11.68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5.99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11.68</v>
      </c>
      <c r="AU135" t="s">
        <v>3</v>
      </c>
      <c r="AV135">
        <v>2</v>
      </c>
      <c r="AW135">
        <v>2</v>
      </c>
      <c r="AX135">
        <v>39077260</v>
      </c>
      <c r="AY135">
        <v>1</v>
      </c>
      <c r="AZ135">
        <v>2048</v>
      </c>
      <c r="BA135">
        <v>131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Y135*Source!I69</f>
        <v>1.0103199999999999</v>
      </c>
      <c r="CY135">
        <f>AD135</f>
        <v>0</v>
      </c>
      <c r="CZ135">
        <f>AH135</f>
        <v>0</v>
      </c>
      <c r="DA135">
        <f>AL135</f>
        <v>1</v>
      </c>
      <c r="DB135">
        <v>0</v>
      </c>
    </row>
    <row r="136" spans="1:106" x14ac:dyDescent="0.2">
      <c r="A136">
        <f>ROW(Source!A69)</f>
        <v>69</v>
      </c>
      <c r="B136">
        <v>39076825</v>
      </c>
      <c r="C136">
        <v>39077258</v>
      </c>
      <c r="D136">
        <v>36882057</v>
      </c>
      <c r="E136">
        <v>1</v>
      </c>
      <c r="F136">
        <v>1</v>
      </c>
      <c r="G136">
        <v>1</v>
      </c>
      <c r="H136">
        <v>2</v>
      </c>
      <c r="I136" t="s">
        <v>539</v>
      </c>
      <c r="J136" t="s">
        <v>540</v>
      </c>
      <c r="K136" t="s">
        <v>541</v>
      </c>
      <c r="L136">
        <v>1368</v>
      </c>
      <c r="N136">
        <v>1011</v>
      </c>
      <c r="O136" t="s">
        <v>440</v>
      </c>
      <c r="P136" t="s">
        <v>440</v>
      </c>
      <c r="Q136">
        <v>1</v>
      </c>
      <c r="W136">
        <v>0</v>
      </c>
      <c r="X136">
        <v>-1460065968</v>
      </c>
      <c r="Y136">
        <v>12.112499999999999</v>
      </c>
      <c r="AA136">
        <v>0</v>
      </c>
      <c r="AB136">
        <v>517.54</v>
      </c>
      <c r="AC136">
        <v>13.5</v>
      </c>
      <c r="AD136">
        <v>0</v>
      </c>
      <c r="AE136">
        <v>0</v>
      </c>
      <c r="AF136">
        <v>86.4</v>
      </c>
      <c r="AG136">
        <v>13.5</v>
      </c>
      <c r="AH136">
        <v>0</v>
      </c>
      <c r="AI136">
        <v>1</v>
      </c>
      <c r="AJ136">
        <v>5.99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3</v>
      </c>
      <c r="AT136">
        <v>9.69</v>
      </c>
      <c r="AU136" t="s">
        <v>66</v>
      </c>
      <c r="AV136">
        <v>0</v>
      </c>
      <c r="AW136">
        <v>2</v>
      </c>
      <c r="AX136">
        <v>39077261</v>
      </c>
      <c r="AY136">
        <v>1</v>
      </c>
      <c r="AZ136">
        <v>0</v>
      </c>
      <c r="BA136">
        <v>132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Y136*Source!I69</f>
        <v>1.0477312499999998</v>
      </c>
      <c r="CY136">
        <f>AB136</f>
        <v>517.54</v>
      </c>
      <c r="CZ136">
        <f>AF136</f>
        <v>86.4</v>
      </c>
      <c r="DA136">
        <f>AJ136</f>
        <v>5.99</v>
      </c>
      <c r="DB136">
        <v>0</v>
      </c>
    </row>
    <row r="137" spans="1:106" x14ac:dyDescent="0.2">
      <c r="A137">
        <f>ROW(Source!A69)</f>
        <v>69</v>
      </c>
      <c r="B137">
        <v>39076825</v>
      </c>
      <c r="C137">
        <v>39077258</v>
      </c>
      <c r="D137">
        <v>36883554</v>
      </c>
      <c r="E137">
        <v>1</v>
      </c>
      <c r="F137">
        <v>1</v>
      </c>
      <c r="G137">
        <v>1</v>
      </c>
      <c r="H137">
        <v>2</v>
      </c>
      <c r="I137" t="s">
        <v>443</v>
      </c>
      <c r="J137" t="s">
        <v>444</v>
      </c>
      <c r="K137" t="s">
        <v>445</v>
      </c>
      <c r="L137">
        <v>1368</v>
      </c>
      <c r="N137">
        <v>1011</v>
      </c>
      <c r="O137" t="s">
        <v>440</v>
      </c>
      <c r="P137" t="s">
        <v>440</v>
      </c>
      <c r="Q137">
        <v>1</v>
      </c>
      <c r="W137">
        <v>0</v>
      </c>
      <c r="X137">
        <v>1372534845</v>
      </c>
      <c r="Y137">
        <v>2.4874999999999998</v>
      </c>
      <c r="AA137">
        <v>0</v>
      </c>
      <c r="AB137">
        <v>393.6</v>
      </c>
      <c r="AC137">
        <v>11.6</v>
      </c>
      <c r="AD137">
        <v>0</v>
      </c>
      <c r="AE137">
        <v>0</v>
      </c>
      <c r="AF137">
        <v>65.709999999999994</v>
      </c>
      <c r="AG137">
        <v>11.6</v>
      </c>
      <c r="AH137">
        <v>0</v>
      </c>
      <c r="AI137">
        <v>1</v>
      </c>
      <c r="AJ137">
        <v>5.99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1.99</v>
      </c>
      <c r="AU137" t="s">
        <v>66</v>
      </c>
      <c r="AV137">
        <v>0</v>
      </c>
      <c r="AW137">
        <v>2</v>
      </c>
      <c r="AX137">
        <v>39077262</v>
      </c>
      <c r="AY137">
        <v>1</v>
      </c>
      <c r="AZ137">
        <v>0</v>
      </c>
      <c r="BA137">
        <v>133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Y137*Source!I69</f>
        <v>0.21516874999999996</v>
      </c>
      <c r="CY137">
        <f>AB137</f>
        <v>393.6</v>
      </c>
      <c r="CZ137">
        <f>AF137</f>
        <v>65.709999999999994</v>
      </c>
      <c r="DA137">
        <f>AJ137</f>
        <v>5.99</v>
      </c>
      <c r="DB137">
        <v>0</v>
      </c>
    </row>
    <row r="138" spans="1:106" x14ac:dyDescent="0.2">
      <c r="A138">
        <f>ROW(Source!A69)</f>
        <v>69</v>
      </c>
      <c r="B138">
        <v>39076825</v>
      </c>
      <c r="C138">
        <v>39077258</v>
      </c>
      <c r="D138">
        <v>36804545</v>
      </c>
      <c r="E138">
        <v>1</v>
      </c>
      <c r="F138">
        <v>1</v>
      </c>
      <c r="G138">
        <v>1</v>
      </c>
      <c r="H138">
        <v>3</v>
      </c>
      <c r="I138" t="s">
        <v>542</v>
      </c>
      <c r="J138" t="s">
        <v>543</v>
      </c>
      <c r="K138" t="s">
        <v>544</v>
      </c>
      <c r="L138">
        <v>1348</v>
      </c>
      <c r="N138">
        <v>1009</v>
      </c>
      <c r="O138" t="s">
        <v>92</v>
      </c>
      <c r="P138" t="s">
        <v>92</v>
      </c>
      <c r="Q138">
        <v>1000</v>
      </c>
      <c r="W138">
        <v>0</v>
      </c>
      <c r="X138">
        <v>1174701286</v>
      </c>
      <c r="Y138">
        <v>4.13E-3</v>
      </c>
      <c r="AA138">
        <v>71748.22</v>
      </c>
      <c r="AB138">
        <v>0</v>
      </c>
      <c r="AC138">
        <v>0</v>
      </c>
      <c r="AD138">
        <v>0</v>
      </c>
      <c r="AE138">
        <v>11978</v>
      </c>
      <c r="AF138">
        <v>0</v>
      </c>
      <c r="AG138">
        <v>0</v>
      </c>
      <c r="AH138">
        <v>0</v>
      </c>
      <c r="AI138">
        <v>5.99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4.13E-3</v>
      </c>
      <c r="AU138" t="s">
        <v>3</v>
      </c>
      <c r="AV138">
        <v>0</v>
      </c>
      <c r="AW138">
        <v>2</v>
      </c>
      <c r="AX138">
        <v>39077264</v>
      </c>
      <c r="AY138">
        <v>1</v>
      </c>
      <c r="AZ138">
        <v>0</v>
      </c>
      <c r="BA138">
        <v>135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Y138*Source!I69</f>
        <v>3.5724499999999996E-4</v>
      </c>
      <c r="CY138">
        <f t="shared" ref="CY138:CY144" si="21">AA138</f>
        <v>71748.22</v>
      </c>
      <c r="CZ138">
        <f t="shared" ref="CZ138:CZ144" si="22">AE138</f>
        <v>11978</v>
      </c>
      <c r="DA138">
        <f t="shared" ref="DA138:DA144" si="23">AI138</f>
        <v>5.99</v>
      </c>
      <c r="DB138">
        <v>0</v>
      </c>
    </row>
    <row r="139" spans="1:106" x14ac:dyDescent="0.2">
      <c r="A139">
        <f>ROW(Source!A69)</f>
        <v>69</v>
      </c>
      <c r="B139">
        <v>39076825</v>
      </c>
      <c r="C139">
        <v>39077258</v>
      </c>
      <c r="D139">
        <v>36807324</v>
      </c>
      <c r="E139">
        <v>1</v>
      </c>
      <c r="F139">
        <v>1</v>
      </c>
      <c r="G139">
        <v>1</v>
      </c>
      <c r="H139">
        <v>3</v>
      </c>
      <c r="I139" t="s">
        <v>545</v>
      </c>
      <c r="J139" t="s">
        <v>546</v>
      </c>
      <c r="K139" t="s">
        <v>547</v>
      </c>
      <c r="L139">
        <v>1339</v>
      </c>
      <c r="N139">
        <v>1007</v>
      </c>
      <c r="O139" t="s">
        <v>35</v>
      </c>
      <c r="P139" t="s">
        <v>35</v>
      </c>
      <c r="Q139">
        <v>1</v>
      </c>
      <c r="W139">
        <v>0</v>
      </c>
      <c r="X139">
        <v>-2072708995</v>
      </c>
      <c r="Y139">
        <v>0.105</v>
      </c>
      <c r="AA139">
        <v>2743.42</v>
      </c>
      <c r="AB139">
        <v>0</v>
      </c>
      <c r="AC139">
        <v>0</v>
      </c>
      <c r="AD139">
        <v>0</v>
      </c>
      <c r="AE139">
        <v>458</v>
      </c>
      <c r="AF139">
        <v>0</v>
      </c>
      <c r="AG139">
        <v>0</v>
      </c>
      <c r="AH139">
        <v>0</v>
      </c>
      <c r="AI139">
        <v>5.99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0.105</v>
      </c>
      <c r="AU139" t="s">
        <v>3</v>
      </c>
      <c r="AV139">
        <v>0</v>
      </c>
      <c r="AW139">
        <v>2</v>
      </c>
      <c r="AX139">
        <v>39077265</v>
      </c>
      <c r="AY139">
        <v>1</v>
      </c>
      <c r="AZ139">
        <v>0</v>
      </c>
      <c r="BA139">
        <v>136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Y139*Source!I69</f>
        <v>9.0824999999999986E-3</v>
      </c>
      <c r="CY139">
        <f t="shared" si="21"/>
        <v>2743.42</v>
      </c>
      <c r="CZ139">
        <f t="shared" si="22"/>
        <v>458</v>
      </c>
      <c r="DA139">
        <f t="shared" si="23"/>
        <v>5.99</v>
      </c>
      <c r="DB139">
        <v>0</v>
      </c>
    </row>
    <row r="140" spans="1:106" x14ac:dyDescent="0.2">
      <c r="A140">
        <f>ROW(Source!A69)</f>
        <v>69</v>
      </c>
      <c r="B140">
        <v>39076825</v>
      </c>
      <c r="C140">
        <v>39077258</v>
      </c>
      <c r="D140">
        <v>36830501</v>
      </c>
      <c r="E140">
        <v>1</v>
      </c>
      <c r="F140">
        <v>1</v>
      </c>
      <c r="G140">
        <v>1</v>
      </c>
      <c r="H140">
        <v>3</v>
      </c>
      <c r="I140" t="s">
        <v>548</v>
      </c>
      <c r="J140" t="s">
        <v>549</v>
      </c>
      <c r="K140" t="s">
        <v>550</v>
      </c>
      <c r="L140">
        <v>1339</v>
      </c>
      <c r="N140">
        <v>1007</v>
      </c>
      <c r="O140" t="s">
        <v>35</v>
      </c>
      <c r="P140" t="s">
        <v>35</v>
      </c>
      <c r="Q140">
        <v>1</v>
      </c>
      <c r="W140">
        <v>0</v>
      </c>
      <c r="X140">
        <v>2024089152</v>
      </c>
      <c r="Y140">
        <v>0.08</v>
      </c>
      <c r="AA140">
        <v>6589</v>
      </c>
      <c r="AB140">
        <v>0</v>
      </c>
      <c r="AC140">
        <v>0</v>
      </c>
      <c r="AD140">
        <v>0</v>
      </c>
      <c r="AE140">
        <v>1100</v>
      </c>
      <c r="AF140">
        <v>0</v>
      </c>
      <c r="AG140">
        <v>0</v>
      </c>
      <c r="AH140">
        <v>0</v>
      </c>
      <c r="AI140">
        <v>5.99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0.08</v>
      </c>
      <c r="AU140" t="s">
        <v>3</v>
      </c>
      <c r="AV140">
        <v>0</v>
      </c>
      <c r="AW140">
        <v>2</v>
      </c>
      <c r="AX140">
        <v>39077267</v>
      </c>
      <c r="AY140">
        <v>1</v>
      </c>
      <c r="AZ140">
        <v>0</v>
      </c>
      <c r="BA140">
        <v>138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Y140*Source!I69</f>
        <v>6.9199999999999999E-3</v>
      </c>
      <c r="CY140">
        <f t="shared" si="21"/>
        <v>6589</v>
      </c>
      <c r="CZ140">
        <f t="shared" si="22"/>
        <v>1100</v>
      </c>
      <c r="DA140">
        <f t="shared" si="23"/>
        <v>5.99</v>
      </c>
      <c r="DB140">
        <v>0</v>
      </c>
    </row>
    <row r="141" spans="1:106" x14ac:dyDescent="0.2">
      <c r="A141">
        <f>ROW(Source!A69)</f>
        <v>69</v>
      </c>
      <c r="B141">
        <v>39076825</v>
      </c>
      <c r="C141">
        <v>39077258</v>
      </c>
      <c r="D141">
        <v>36796984</v>
      </c>
      <c r="E141">
        <v>17</v>
      </c>
      <c r="F141">
        <v>1</v>
      </c>
      <c r="G141">
        <v>1</v>
      </c>
      <c r="H141">
        <v>3</v>
      </c>
      <c r="I141" t="s">
        <v>204</v>
      </c>
      <c r="J141" t="s">
        <v>3</v>
      </c>
      <c r="K141" t="s">
        <v>205</v>
      </c>
      <c r="L141">
        <v>1327</v>
      </c>
      <c r="N141">
        <v>1005</v>
      </c>
      <c r="O141" t="s">
        <v>24</v>
      </c>
      <c r="P141" t="s">
        <v>24</v>
      </c>
      <c r="Q141">
        <v>1</v>
      </c>
      <c r="W141">
        <v>0</v>
      </c>
      <c r="X141">
        <v>-732808487</v>
      </c>
      <c r="Y141">
        <v>100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5.99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3</v>
      </c>
      <c r="AT141">
        <v>100</v>
      </c>
      <c r="AU141" t="s">
        <v>3</v>
      </c>
      <c r="AV141">
        <v>0</v>
      </c>
      <c r="AW141">
        <v>2</v>
      </c>
      <c r="AX141">
        <v>39077268</v>
      </c>
      <c r="AY141">
        <v>1</v>
      </c>
      <c r="AZ141">
        <v>0</v>
      </c>
      <c r="BA141">
        <v>139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Y141*Source!I69</f>
        <v>8.6499999999999986</v>
      </c>
      <c r="CY141">
        <f t="shared" si="21"/>
        <v>0</v>
      </c>
      <c r="CZ141">
        <f t="shared" si="22"/>
        <v>0</v>
      </c>
      <c r="DA141">
        <f t="shared" si="23"/>
        <v>5.99</v>
      </c>
      <c r="DB141">
        <v>0</v>
      </c>
    </row>
    <row r="142" spans="1:106" x14ac:dyDescent="0.2">
      <c r="A142">
        <f>ROW(Source!A69)</f>
        <v>69</v>
      </c>
      <c r="B142">
        <v>39076825</v>
      </c>
      <c r="C142">
        <v>39077258</v>
      </c>
      <c r="D142">
        <v>36830609</v>
      </c>
      <c r="E142">
        <v>1</v>
      </c>
      <c r="F142">
        <v>1</v>
      </c>
      <c r="G142">
        <v>1</v>
      </c>
      <c r="H142">
        <v>3</v>
      </c>
      <c r="I142" t="s">
        <v>196</v>
      </c>
      <c r="J142" t="s">
        <v>198</v>
      </c>
      <c r="K142" t="s">
        <v>197</v>
      </c>
      <c r="L142">
        <v>1327</v>
      </c>
      <c r="N142">
        <v>1005</v>
      </c>
      <c r="O142" t="s">
        <v>24</v>
      </c>
      <c r="P142" t="s">
        <v>24</v>
      </c>
      <c r="Q142">
        <v>1</v>
      </c>
      <c r="W142">
        <v>0</v>
      </c>
      <c r="X142">
        <v>372894191</v>
      </c>
      <c r="Y142">
        <v>32.369942000000002</v>
      </c>
      <c r="AA142">
        <v>5960.23</v>
      </c>
      <c r="AB142">
        <v>0</v>
      </c>
      <c r="AC142">
        <v>0</v>
      </c>
      <c r="AD142">
        <v>0</v>
      </c>
      <c r="AE142">
        <v>995.03</v>
      </c>
      <c r="AF142">
        <v>0</v>
      </c>
      <c r="AG142">
        <v>0</v>
      </c>
      <c r="AH142">
        <v>0</v>
      </c>
      <c r="AI142">
        <v>5.99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3</v>
      </c>
      <c r="AT142">
        <v>32.369942000000002</v>
      </c>
      <c r="AU142" t="s">
        <v>3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Y142*Source!I69</f>
        <v>2.7999999829999997</v>
      </c>
      <c r="CY142">
        <f t="shared" si="21"/>
        <v>5960.23</v>
      </c>
      <c r="CZ142">
        <f t="shared" si="22"/>
        <v>995.03</v>
      </c>
      <c r="DA142">
        <f t="shared" si="23"/>
        <v>5.99</v>
      </c>
      <c r="DB142">
        <v>0</v>
      </c>
    </row>
    <row r="143" spans="1:106" x14ac:dyDescent="0.2">
      <c r="A143">
        <f>ROW(Source!A69)</f>
        <v>69</v>
      </c>
      <c r="B143">
        <v>39076825</v>
      </c>
      <c r="C143">
        <v>39077258</v>
      </c>
      <c r="D143">
        <v>36830621</v>
      </c>
      <c r="E143">
        <v>1</v>
      </c>
      <c r="F143">
        <v>1</v>
      </c>
      <c r="G143">
        <v>1</v>
      </c>
      <c r="H143">
        <v>3</v>
      </c>
      <c r="I143" t="s">
        <v>200</v>
      </c>
      <c r="J143" t="s">
        <v>202</v>
      </c>
      <c r="K143" t="s">
        <v>201</v>
      </c>
      <c r="L143">
        <v>1327</v>
      </c>
      <c r="N143">
        <v>1005</v>
      </c>
      <c r="O143" t="s">
        <v>24</v>
      </c>
      <c r="P143" t="s">
        <v>24</v>
      </c>
      <c r="Q143">
        <v>1</v>
      </c>
      <c r="W143">
        <v>0</v>
      </c>
      <c r="X143">
        <v>-796608360</v>
      </c>
      <c r="Y143">
        <v>67.630058000000005</v>
      </c>
      <c r="AA143">
        <v>7617.06</v>
      </c>
      <c r="AB143">
        <v>0</v>
      </c>
      <c r="AC143">
        <v>0</v>
      </c>
      <c r="AD143">
        <v>0</v>
      </c>
      <c r="AE143">
        <v>1271.6300000000001</v>
      </c>
      <c r="AF143">
        <v>0</v>
      </c>
      <c r="AG143">
        <v>0</v>
      </c>
      <c r="AH143">
        <v>0</v>
      </c>
      <c r="AI143">
        <v>5.99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3</v>
      </c>
      <c r="AT143">
        <v>67.630058000000005</v>
      </c>
      <c r="AU143" t="s">
        <v>3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Y143*Source!I69</f>
        <v>5.8500000170000002</v>
      </c>
      <c r="CY143">
        <f t="shared" si="21"/>
        <v>7617.06</v>
      </c>
      <c r="CZ143">
        <f t="shared" si="22"/>
        <v>1271.6300000000001</v>
      </c>
      <c r="DA143">
        <f t="shared" si="23"/>
        <v>5.99</v>
      </c>
      <c r="DB143">
        <v>0</v>
      </c>
    </row>
    <row r="144" spans="1:106" x14ac:dyDescent="0.2">
      <c r="A144">
        <f>ROW(Source!A69)</f>
        <v>69</v>
      </c>
      <c r="B144">
        <v>39076825</v>
      </c>
      <c r="C144">
        <v>39077258</v>
      </c>
      <c r="D144">
        <v>36838798</v>
      </c>
      <c r="E144">
        <v>1</v>
      </c>
      <c r="F144">
        <v>1</v>
      </c>
      <c r="G144">
        <v>1</v>
      </c>
      <c r="H144">
        <v>3</v>
      </c>
      <c r="I144" t="s">
        <v>551</v>
      </c>
      <c r="J144" t="s">
        <v>552</v>
      </c>
      <c r="K144" t="s">
        <v>553</v>
      </c>
      <c r="L144">
        <v>1296</v>
      </c>
      <c r="N144">
        <v>1002</v>
      </c>
      <c r="O144" t="s">
        <v>554</v>
      </c>
      <c r="P144" t="s">
        <v>554</v>
      </c>
      <c r="Q144">
        <v>1</v>
      </c>
      <c r="W144">
        <v>0</v>
      </c>
      <c r="X144">
        <v>-2122226716</v>
      </c>
      <c r="Y144">
        <v>32.4</v>
      </c>
      <c r="AA144">
        <v>280.69</v>
      </c>
      <c r="AB144">
        <v>0</v>
      </c>
      <c r="AC144">
        <v>0</v>
      </c>
      <c r="AD144">
        <v>0</v>
      </c>
      <c r="AE144">
        <v>46.86</v>
      </c>
      <c r="AF144">
        <v>0</v>
      </c>
      <c r="AG144">
        <v>0</v>
      </c>
      <c r="AH144">
        <v>0</v>
      </c>
      <c r="AI144">
        <v>5.99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32.4</v>
      </c>
      <c r="AU144" t="s">
        <v>3</v>
      </c>
      <c r="AV144">
        <v>0</v>
      </c>
      <c r="AW144">
        <v>2</v>
      </c>
      <c r="AX144">
        <v>39077269</v>
      </c>
      <c r="AY144">
        <v>1</v>
      </c>
      <c r="AZ144">
        <v>0</v>
      </c>
      <c r="BA144">
        <v>140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Y144*Source!I69</f>
        <v>2.8025999999999995</v>
      </c>
      <c r="CY144">
        <f t="shared" si="21"/>
        <v>280.69</v>
      </c>
      <c r="CZ144">
        <f t="shared" si="22"/>
        <v>46.86</v>
      </c>
      <c r="DA144">
        <f t="shared" si="23"/>
        <v>5.99</v>
      </c>
      <c r="DB144">
        <v>0</v>
      </c>
    </row>
    <row r="145" spans="1:106" x14ac:dyDescent="0.2">
      <c r="A145">
        <f>ROW(Source!A73)</f>
        <v>73</v>
      </c>
      <c r="B145">
        <v>39076825</v>
      </c>
      <c r="C145">
        <v>39077068</v>
      </c>
      <c r="D145">
        <v>37070495</v>
      </c>
      <c r="E145">
        <v>1</v>
      </c>
      <c r="F145">
        <v>1</v>
      </c>
      <c r="G145">
        <v>1</v>
      </c>
      <c r="H145">
        <v>1</v>
      </c>
      <c r="I145" t="s">
        <v>555</v>
      </c>
      <c r="J145" t="s">
        <v>3</v>
      </c>
      <c r="K145" t="s">
        <v>556</v>
      </c>
      <c r="L145">
        <v>1191</v>
      </c>
      <c r="N145">
        <v>1013</v>
      </c>
      <c r="O145" t="s">
        <v>434</v>
      </c>
      <c r="P145" t="s">
        <v>434</v>
      </c>
      <c r="Q145">
        <v>1</v>
      </c>
      <c r="W145">
        <v>0</v>
      </c>
      <c r="X145">
        <v>-784637506</v>
      </c>
      <c r="Y145">
        <v>65.94</v>
      </c>
      <c r="AA145">
        <v>0</v>
      </c>
      <c r="AB145">
        <v>0</v>
      </c>
      <c r="AC145">
        <v>0</v>
      </c>
      <c r="AD145">
        <v>52.35</v>
      </c>
      <c r="AE145">
        <v>0</v>
      </c>
      <c r="AF145">
        <v>0</v>
      </c>
      <c r="AG145">
        <v>0</v>
      </c>
      <c r="AH145">
        <v>8.74</v>
      </c>
      <c r="AI145">
        <v>1</v>
      </c>
      <c r="AJ145">
        <v>1</v>
      </c>
      <c r="AK145">
        <v>1</v>
      </c>
      <c r="AL145">
        <v>5.99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65.94</v>
      </c>
      <c r="AU145" t="s">
        <v>3</v>
      </c>
      <c r="AV145">
        <v>1</v>
      </c>
      <c r="AW145">
        <v>2</v>
      </c>
      <c r="AX145">
        <v>39077069</v>
      </c>
      <c r="AY145">
        <v>1</v>
      </c>
      <c r="AZ145">
        <v>0</v>
      </c>
      <c r="BA145">
        <v>141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Y145*Source!I73</f>
        <v>5.9345999999999997</v>
      </c>
      <c r="CY145">
        <f>AD145</f>
        <v>52.35</v>
      </c>
      <c r="CZ145">
        <f>AH145</f>
        <v>8.74</v>
      </c>
      <c r="DA145">
        <f>AL145</f>
        <v>5.99</v>
      </c>
      <c r="DB145">
        <v>0</v>
      </c>
    </row>
    <row r="146" spans="1:106" x14ac:dyDescent="0.2">
      <c r="A146">
        <f>ROW(Source!A73)</f>
        <v>73</v>
      </c>
      <c r="B146">
        <v>39076825</v>
      </c>
      <c r="C146">
        <v>39077068</v>
      </c>
      <c r="D146">
        <v>37064876</v>
      </c>
      <c r="E146">
        <v>1</v>
      </c>
      <c r="F146">
        <v>1</v>
      </c>
      <c r="G146">
        <v>1</v>
      </c>
      <c r="H146">
        <v>1</v>
      </c>
      <c r="I146" t="s">
        <v>435</v>
      </c>
      <c r="J146" t="s">
        <v>3</v>
      </c>
      <c r="K146" t="s">
        <v>436</v>
      </c>
      <c r="L146">
        <v>1191</v>
      </c>
      <c r="N146">
        <v>1013</v>
      </c>
      <c r="O146" t="s">
        <v>434</v>
      </c>
      <c r="P146" t="s">
        <v>434</v>
      </c>
      <c r="Q146">
        <v>1</v>
      </c>
      <c r="W146">
        <v>0</v>
      </c>
      <c r="X146">
        <v>-1417349443</v>
      </c>
      <c r="Y146">
        <v>0.01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5.99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0.01</v>
      </c>
      <c r="AU146" t="s">
        <v>3</v>
      </c>
      <c r="AV146">
        <v>2</v>
      </c>
      <c r="AW146">
        <v>2</v>
      </c>
      <c r="AX146">
        <v>39077070</v>
      </c>
      <c r="AY146">
        <v>1</v>
      </c>
      <c r="AZ146">
        <v>0</v>
      </c>
      <c r="BA146">
        <v>142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Y146*Source!I73</f>
        <v>8.9999999999999998E-4</v>
      </c>
      <c r="CY146">
        <f>AD146</f>
        <v>0</v>
      </c>
      <c r="CZ146">
        <f>AH146</f>
        <v>0</v>
      </c>
      <c r="DA146">
        <f>AL146</f>
        <v>1</v>
      </c>
      <c r="DB146">
        <v>0</v>
      </c>
    </row>
    <row r="147" spans="1:106" x14ac:dyDescent="0.2">
      <c r="A147">
        <f>ROW(Source!A73)</f>
        <v>73</v>
      </c>
      <c r="B147">
        <v>39076825</v>
      </c>
      <c r="C147">
        <v>39077068</v>
      </c>
      <c r="D147">
        <v>36883554</v>
      </c>
      <c r="E147">
        <v>1</v>
      </c>
      <c r="F147">
        <v>1</v>
      </c>
      <c r="G147">
        <v>1</v>
      </c>
      <c r="H147">
        <v>2</v>
      </c>
      <c r="I147" t="s">
        <v>443</v>
      </c>
      <c r="J147" t="s">
        <v>444</v>
      </c>
      <c r="K147" t="s">
        <v>445</v>
      </c>
      <c r="L147">
        <v>1368</v>
      </c>
      <c r="N147">
        <v>1011</v>
      </c>
      <c r="O147" t="s">
        <v>440</v>
      </c>
      <c r="P147" t="s">
        <v>440</v>
      </c>
      <c r="Q147">
        <v>1</v>
      </c>
      <c r="W147">
        <v>0</v>
      </c>
      <c r="X147">
        <v>1372534845</v>
      </c>
      <c r="Y147">
        <v>0.01</v>
      </c>
      <c r="AA147">
        <v>0</v>
      </c>
      <c r="AB147">
        <v>393.6</v>
      </c>
      <c r="AC147">
        <v>11.6</v>
      </c>
      <c r="AD147">
        <v>0</v>
      </c>
      <c r="AE147">
        <v>0</v>
      </c>
      <c r="AF147">
        <v>65.709999999999994</v>
      </c>
      <c r="AG147">
        <v>11.6</v>
      </c>
      <c r="AH147">
        <v>0</v>
      </c>
      <c r="AI147">
        <v>1</v>
      </c>
      <c r="AJ147">
        <v>5.99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0.01</v>
      </c>
      <c r="AU147" t="s">
        <v>3</v>
      </c>
      <c r="AV147">
        <v>0</v>
      </c>
      <c r="AW147">
        <v>2</v>
      </c>
      <c r="AX147">
        <v>39077071</v>
      </c>
      <c r="AY147">
        <v>1</v>
      </c>
      <c r="AZ147">
        <v>0</v>
      </c>
      <c r="BA147">
        <v>143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Y147*Source!I73</f>
        <v>8.9999999999999998E-4</v>
      </c>
      <c r="CY147">
        <f>AB147</f>
        <v>393.6</v>
      </c>
      <c r="CZ147">
        <f>AF147</f>
        <v>65.709999999999994</v>
      </c>
      <c r="DA147">
        <f>AJ147</f>
        <v>5.99</v>
      </c>
      <c r="DB147">
        <v>0</v>
      </c>
    </row>
    <row r="148" spans="1:106" x14ac:dyDescent="0.2">
      <c r="A148">
        <f>ROW(Source!A73)</f>
        <v>73</v>
      </c>
      <c r="B148">
        <v>39076825</v>
      </c>
      <c r="C148">
        <v>39077068</v>
      </c>
      <c r="D148">
        <v>36805524</v>
      </c>
      <c r="E148">
        <v>1</v>
      </c>
      <c r="F148">
        <v>1</v>
      </c>
      <c r="G148">
        <v>1</v>
      </c>
      <c r="H148">
        <v>3</v>
      </c>
      <c r="I148" t="s">
        <v>504</v>
      </c>
      <c r="J148" t="s">
        <v>505</v>
      </c>
      <c r="K148" t="s">
        <v>506</v>
      </c>
      <c r="L148">
        <v>1346</v>
      </c>
      <c r="N148">
        <v>1009</v>
      </c>
      <c r="O148" t="s">
        <v>97</v>
      </c>
      <c r="P148" t="s">
        <v>97</v>
      </c>
      <c r="Q148">
        <v>1</v>
      </c>
      <c r="W148">
        <v>0</v>
      </c>
      <c r="X148">
        <v>813963326</v>
      </c>
      <c r="Y148">
        <v>0.1</v>
      </c>
      <c r="AA148">
        <v>10.9</v>
      </c>
      <c r="AB148">
        <v>0</v>
      </c>
      <c r="AC148">
        <v>0</v>
      </c>
      <c r="AD148">
        <v>0</v>
      </c>
      <c r="AE148">
        <v>1.82</v>
      </c>
      <c r="AF148">
        <v>0</v>
      </c>
      <c r="AG148">
        <v>0</v>
      </c>
      <c r="AH148">
        <v>0</v>
      </c>
      <c r="AI148">
        <v>5.99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0.1</v>
      </c>
      <c r="AU148" t="s">
        <v>3</v>
      </c>
      <c r="AV148">
        <v>0</v>
      </c>
      <c r="AW148">
        <v>2</v>
      </c>
      <c r="AX148">
        <v>39077072</v>
      </c>
      <c r="AY148">
        <v>1</v>
      </c>
      <c r="AZ148">
        <v>0</v>
      </c>
      <c r="BA148">
        <v>144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Y148*Source!I73</f>
        <v>8.9999999999999993E-3</v>
      </c>
      <c r="CY148">
        <f>AA148</f>
        <v>10.9</v>
      </c>
      <c r="CZ148">
        <f>AE148</f>
        <v>1.82</v>
      </c>
      <c r="DA148">
        <f>AI148</f>
        <v>5.99</v>
      </c>
      <c r="DB148">
        <v>0</v>
      </c>
    </row>
    <row r="149" spans="1:106" x14ac:dyDescent="0.2">
      <c r="A149">
        <f>ROW(Source!A73)</f>
        <v>73</v>
      </c>
      <c r="B149">
        <v>39076825</v>
      </c>
      <c r="C149">
        <v>39077068</v>
      </c>
      <c r="D149">
        <v>36797575</v>
      </c>
      <c r="E149">
        <v>17</v>
      </c>
      <c r="F149">
        <v>1</v>
      </c>
      <c r="G149">
        <v>1</v>
      </c>
      <c r="H149">
        <v>3</v>
      </c>
      <c r="I149" t="s">
        <v>177</v>
      </c>
      <c r="J149" t="s">
        <v>3</v>
      </c>
      <c r="K149" t="s">
        <v>178</v>
      </c>
      <c r="L149">
        <v>1348</v>
      </c>
      <c r="N149">
        <v>1009</v>
      </c>
      <c r="O149" t="s">
        <v>92</v>
      </c>
      <c r="P149" t="s">
        <v>92</v>
      </c>
      <c r="Q149">
        <v>1000</v>
      </c>
      <c r="W149">
        <v>0</v>
      </c>
      <c r="X149">
        <v>84301199</v>
      </c>
      <c r="Y149">
        <v>1.61E-2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5.99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3</v>
      </c>
      <c r="AT149">
        <v>1.61E-2</v>
      </c>
      <c r="AU149" t="s">
        <v>3</v>
      </c>
      <c r="AV149">
        <v>0</v>
      </c>
      <c r="AW149">
        <v>2</v>
      </c>
      <c r="AX149">
        <v>39077073</v>
      </c>
      <c r="AY149">
        <v>1</v>
      </c>
      <c r="AZ149">
        <v>0</v>
      </c>
      <c r="BA149">
        <v>145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Y149*Source!I73</f>
        <v>1.449E-3</v>
      </c>
      <c r="CY149">
        <f>AA149</f>
        <v>0</v>
      </c>
      <c r="CZ149">
        <f>AE149</f>
        <v>0</v>
      </c>
      <c r="DA149">
        <f>AI149</f>
        <v>5.99</v>
      </c>
      <c r="DB149">
        <v>0</v>
      </c>
    </row>
    <row r="150" spans="1:106" x14ac:dyDescent="0.2">
      <c r="A150">
        <f>ROW(Source!A73)</f>
        <v>73</v>
      </c>
      <c r="B150">
        <v>39076825</v>
      </c>
      <c r="C150">
        <v>39077068</v>
      </c>
      <c r="D150">
        <v>36838262</v>
      </c>
      <c r="E150">
        <v>1</v>
      </c>
      <c r="F150">
        <v>1</v>
      </c>
      <c r="G150">
        <v>1</v>
      </c>
      <c r="H150">
        <v>3</v>
      </c>
      <c r="I150" t="s">
        <v>173</v>
      </c>
      <c r="J150" t="s">
        <v>175</v>
      </c>
      <c r="K150" t="s">
        <v>174</v>
      </c>
      <c r="L150">
        <v>1348</v>
      </c>
      <c r="N150">
        <v>1009</v>
      </c>
      <c r="O150" t="s">
        <v>92</v>
      </c>
      <c r="P150" t="s">
        <v>92</v>
      </c>
      <c r="Q150">
        <v>1000</v>
      </c>
      <c r="W150">
        <v>0</v>
      </c>
      <c r="X150">
        <v>400327460</v>
      </c>
      <c r="Y150">
        <v>1.61E-2</v>
      </c>
      <c r="AA150">
        <v>134972.67000000001</v>
      </c>
      <c r="AB150">
        <v>0</v>
      </c>
      <c r="AC150">
        <v>0</v>
      </c>
      <c r="AD150">
        <v>0</v>
      </c>
      <c r="AE150">
        <v>22533</v>
      </c>
      <c r="AF150">
        <v>0</v>
      </c>
      <c r="AG150">
        <v>0</v>
      </c>
      <c r="AH150">
        <v>0</v>
      </c>
      <c r="AI150">
        <v>5.99</v>
      </c>
      <c r="AJ150">
        <v>1</v>
      </c>
      <c r="AK150">
        <v>1</v>
      </c>
      <c r="AL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3</v>
      </c>
      <c r="AT150">
        <v>1.61E-2</v>
      </c>
      <c r="AU150" t="s">
        <v>3</v>
      </c>
      <c r="AV150">
        <v>0</v>
      </c>
      <c r="AW150">
        <v>1</v>
      </c>
      <c r="AX150">
        <v>-1</v>
      </c>
      <c r="AY150">
        <v>0</v>
      </c>
      <c r="AZ150">
        <v>0</v>
      </c>
      <c r="BA150" t="s">
        <v>3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Y150*Source!I73</f>
        <v>1.449E-3</v>
      </c>
      <c r="CY150">
        <f>AA150</f>
        <v>134972.67000000001</v>
      </c>
      <c r="CZ150">
        <f>AE150</f>
        <v>22533</v>
      </c>
      <c r="DA150">
        <f>AI150</f>
        <v>5.99</v>
      </c>
      <c r="DB150">
        <v>0</v>
      </c>
    </row>
    <row r="151" spans="1:106" x14ac:dyDescent="0.2">
      <c r="A151">
        <f>ROW(Source!A73)</f>
        <v>73</v>
      </c>
      <c r="B151">
        <v>39076825</v>
      </c>
      <c r="C151">
        <v>39077068</v>
      </c>
      <c r="D151">
        <v>36838951</v>
      </c>
      <c r="E151">
        <v>1</v>
      </c>
      <c r="F151">
        <v>1</v>
      </c>
      <c r="G151">
        <v>1</v>
      </c>
      <c r="H151">
        <v>3</v>
      </c>
      <c r="I151" t="s">
        <v>536</v>
      </c>
      <c r="J151" t="s">
        <v>537</v>
      </c>
      <c r="K151" t="s">
        <v>538</v>
      </c>
      <c r="L151">
        <v>1348</v>
      </c>
      <c r="N151">
        <v>1009</v>
      </c>
      <c r="O151" t="s">
        <v>92</v>
      </c>
      <c r="P151" t="s">
        <v>92</v>
      </c>
      <c r="Q151">
        <v>1000</v>
      </c>
      <c r="W151">
        <v>0</v>
      </c>
      <c r="X151">
        <v>-909021926</v>
      </c>
      <c r="Y151">
        <v>8.9999999999999993E-3</v>
      </c>
      <c r="AA151">
        <v>101530.5</v>
      </c>
      <c r="AB151">
        <v>0</v>
      </c>
      <c r="AC151">
        <v>0</v>
      </c>
      <c r="AD151">
        <v>0</v>
      </c>
      <c r="AE151">
        <v>16950</v>
      </c>
      <c r="AF151">
        <v>0</v>
      </c>
      <c r="AG151">
        <v>0</v>
      </c>
      <c r="AH151">
        <v>0</v>
      </c>
      <c r="AI151">
        <v>5.99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8.9999999999999993E-3</v>
      </c>
      <c r="AU151" t="s">
        <v>3</v>
      </c>
      <c r="AV151">
        <v>0</v>
      </c>
      <c r="AW151">
        <v>2</v>
      </c>
      <c r="AX151">
        <v>39077074</v>
      </c>
      <c r="AY151">
        <v>1</v>
      </c>
      <c r="AZ151">
        <v>0</v>
      </c>
      <c r="BA151">
        <v>146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Y151*Source!I73</f>
        <v>8.0999999999999996E-4</v>
      </c>
      <c r="CY151">
        <f>AA151</f>
        <v>101530.5</v>
      </c>
      <c r="CZ151">
        <f>AE151</f>
        <v>16950</v>
      </c>
      <c r="DA151">
        <f>AI151</f>
        <v>5.99</v>
      </c>
      <c r="DB151">
        <v>0</v>
      </c>
    </row>
    <row r="152" spans="1:106" x14ac:dyDescent="0.2">
      <c r="A152">
        <f>ROW(Source!A76)</f>
        <v>76</v>
      </c>
      <c r="B152">
        <v>39076825</v>
      </c>
      <c r="C152">
        <v>39077076</v>
      </c>
      <c r="D152">
        <v>37068148</v>
      </c>
      <c r="E152">
        <v>1</v>
      </c>
      <c r="F152">
        <v>1</v>
      </c>
      <c r="G152">
        <v>1</v>
      </c>
      <c r="H152">
        <v>1</v>
      </c>
      <c r="I152" t="s">
        <v>432</v>
      </c>
      <c r="J152" t="s">
        <v>3</v>
      </c>
      <c r="K152" t="s">
        <v>433</v>
      </c>
      <c r="L152">
        <v>1191</v>
      </c>
      <c r="N152">
        <v>1013</v>
      </c>
      <c r="O152" t="s">
        <v>434</v>
      </c>
      <c r="P152" t="s">
        <v>434</v>
      </c>
      <c r="Q152">
        <v>1</v>
      </c>
      <c r="W152">
        <v>0</v>
      </c>
      <c r="X152">
        <v>371339561</v>
      </c>
      <c r="Y152">
        <v>80.599999999999994</v>
      </c>
      <c r="AA152">
        <v>0</v>
      </c>
      <c r="AB152">
        <v>0</v>
      </c>
      <c r="AC152">
        <v>0</v>
      </c>
      <c r="AD152">
        <v>48.46</v>
      </c>
      <c r="AE152">
        <v>0</v>
      </c>
      <c r="AF152">
        <v>0</v>
      </c>
      <c r="AG152">
        <v>0</v>
      </c>
      <c r="AH152">
        <v>8.09</v>
      </c>
      <c r="AI152">
        <v>1</v>
      </c>
      <c r="AJ152">
        <v>1</v>
      </c>
      <c r="AK152">
        <v>1</v>
      </c>
      <c r="AL152">
        <v>5.99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80.599999999999994</v>
      </c>
      <c r="AU152" t="s">
        <v>3</v>
      </c>
      <c r="AV152">
        <v>1</v>
      </c>
      <c r="AW152">
        <v>2</v>
      </c>
      <c r="AX152">
        <v>39077077</v>
      </c>
      <c r="AY152">
        <v>1</v>
      </c>
      <c r="AZ152">
        <v>0</v>
      </c>
      <c r="BA152">
        <v>147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Y152*Source!I76</f>
        <v>5.0294399999999992</v>
      </c>
      <c r="CY152">
        <f>AD152</f>
        <v>48.46</v>
      </c>
      <c r="CZ152">
        <f>AH152</f>
        <v>8.09</v>
      </c>
      <c r="DA152">
        <f>AL152</f>
        <v>5.99</v>
      </c>
      <c r="DB152">
        <v>0</v>
      </c>
    </row>
    <row r="153" spans="1:106" x14ac:dyDescent="0.2">
      <c r="A153">
        <f>ROW(Source!A76)</f>
        <v>76</v>
      </c>
      <c r="B153">
        <v>39076825</v>
      </c>
      <c r="C153">
        <v>39077076</v>
      </c>
      <c r="D153">
        <v>37064876</v>
      </c>
      <c r="E153">
        <v>1</v>
      </c>
      <c r="F153">
        <v>1</v>
      </c>
      <c r="G153">
        <v>1</v>
      </c>
      <c r="H153">
        <v>1</v>
      </c>
      <c r="I153" t="s">
        <v>435</v>
      </c>
      <c r="J153" t="s">
        <v>3</v>
      </c>
      <c r="K153" t="s">
        <v>436</v>
      </c>
      <c r="L153">
        <v>1191</v>
      </c>
      <c r="N153">
        <v>1013</v>
      </c>
      <c r="O153" t="s">
        <v>434</v>
      </c>
      <c r="P153" t="s">
        <v>434</v>
      </c>
      <c r="Q153">
        <v>1</v>
      </c>
      <c r="W153">
        <v>0</v>
      </c>
      <c r="X153">
        <v>-1417349443</v>
      </c>
      <c r="Y153">
        <v>0.01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5.99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0.01</v>
      </c>
      <c r="AU153" t="s">
        <v>3</v>
      </c>
      <c r="AV153">
        <v>2</v>
      </c>
      <c r="AW153">
        <v>2</v>
      </c>
      <c r="AX153">
        <v>39077078</v>
      </c>
      <c r="AY153">
        <v>1</v>
      </c>
      <c r="AZ153">
        <v>0</v>
      </c>
      <c r="BA153">
        <v>148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Y153*Source!I76</f>
        <v>6.2399999999999999E-4</v>
      </c>
      <c r="CY153">
        <f>AD153</f>
        <v>0</v>
      </c>
      <c r="CZ153">
        <f>AH153</f>
        <v>0</v>
      </c>
      <c r="DA153">
        <f>AL153</f>
        <v>1</v>
      </c>
      <c r="DB153">
        <v>0</v>
      </c>
    </row>
    <row r="154" spans="1:106" x14ac:dyDescent="0.2">
      <c r="A154">
        <f>ROW(Source!A76)</f>
        <v>76</v>
      </c>
      <c r="B154">
        <v>39076825</v>
      </c>
      <c r="C154">
        <v>39077076</v>
      </c>
      <c r="D154">
        <v>36883554</v>
      </c>
      <c r="E154">
        <v>1</v>
      </c>
      <c r="F154">
        <v>1</v>
      </c>
      <c r="G154">
        <v>1</v>
      </c>
      <c r="H154">
        <v>2</v>
      </c>
      <c r="I154" t="s">
        <v>443</v>
      </c>
      <c r="J154" t="s">
        <v>444</v>
      </c>
      <c r="K154" t="s">
        <v>445</v>
      </c>
      <c r="L154">
        <v>1368</v>
      </c>
      <c r="N154">
        <v>1011</v>
      </c>
      <c r="O154" t="s">
        <v>440</v>
      </c>
      <c r="P154" t="s">
        <v>440</v>
      </c>
      <c r="Q154">
        <v>1</v>
      </c>
      <c r="W154">
        <v>0</v>
      </c>
      <c r="X154">
        <v>1372534845</v>
      </c>
      <c r="Y154">
        <v>0.01</v>
      </c>
      <c r="AA154">
        <v>0</v>
      </c>
      <c r="AB154">
        <v>393.6</v>
      </c>
      <c r="AC154">
        <v>11.6</v>
      </c>
      <c r="AD154">
        <v>0</v>
      </c>
      <c r="AE154">
        <v>0</v>
      </c>
      <c r="AF154">
        <v>65.709999999999994</v>
      </c>
      <c r="AG154">
        <v>11.6</v>
      </c>
      <c r="AH154">
        <v>0</v>
      </c>
      <c r="AI154">
        <v>1</v>
      </c>
      <c r="AJ154">
        <v>5.99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0.01</v>
      </c>
      <c r="AU154" t="s">
        <v>3</v>
      </c>
      <c r="AV154">
        <v>0</v>
      </c>
      <c r="AW154">
        <v>2</v>
      </c>
      <c r="AX154">
        <v>39077079</v>
      </c>
      <c r="AY154">
        <v>1</v>
      </c>
      <c r="AZ154">
        <v>0</v>
      </c>
      <c r="BA154">
        <v>149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Y154*Source!I76</f>
        <v>6.2399999999999999E-4</v>
      </c>
      <c r="CY154">
        <f>AB154</f>
        <v>393.6</v>
      </c>
      <c r="CZ154">
        <f>AF154</f>
        <v>65.709999999999994</v>
      </c>
      <c r="DA154">
        <f>AJ154</f>
        <v>5.99</v>
      </c>
      <c r="DB154">
        <v>0</v>
      </c>
    </row>
    <row r="155" spans="1:106" x14ac:dyDescent="0.2">
      <c r="A155">
        <f>ROW(Source!A76)</f>
        <v>76</v>
      </c>
      <c r="B155">
        <v>39076825</v>
      </c>
      <c r="C155">
        <v>39077076</v>
      </c>
      <c r="D155">
        <v>36805524</v>
      </c>
      <c r="E155">
        <v>1</v>
      </c>
      <c r="F155">
        <v>1</v>
      </c>
      <c r="G155">
        <v>1</v>
      </c>
      <c r="H155">
        <v>3</v>
      </c>
      <c r="I155" t="s">
        <v>504</v>
      </c>
      <c r="J155" t="s">
        <v>505</v>
      </c>
      <c r="K155" t="s">
        <v>506</v>
      </c>
      <c r="L155">
        <v>1346</v>
      </c>
      <c r="N155">
        <v>1009</v>
      </c>
      <c r="O155" t="s">
        <v>97</v>
      </c>
      <c r="P155" t="s">
        <v>97</v>
      </c>
      <c r="Q155">
        <v>1</v>
      </c>
      <c r="W155">
        <v>0</v>
      </c>
      <c r="X155">
        <v>813963326</v>
      </c>
      <c r="Y155">
        <v>0.1</v>
      </c>
      <c r="AA155">
        <v>10.9</v>
      </c>
      <c r="AB155">
        <v>0</v>
      </c>
      <c r="AC155">
        <v>0</v>
      </c>
      <c r="AD155">
        <v>0</v>
      </c>
      <c r="AE155">
        <v>1.82</v>
      </c>
      <c r="AF155">
        <v>0</v>
      </c>
      <c r="AG155">
        <v>0</v>
      </c>
      <c r="AH155">
        <v>0</v>
      </c>
      <c r="AI155">
        <v>5.99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0.1</v>
      </c>
      <c r="AU155" t="s">
        <v>3</v>
      </c>
      <c r="AV155">
        <v>0</v>
      </c>
      <c r="AW155">
        <v>2</v>
      </c>
      <c r="AX155">
        <v>39077080</v>
      </c>
      <c r="AY155">
        <v>1</v>
      </c>
      <c r="AZ155">
        <v>0</v>
      </c>
      <c r="BA155">
        <v>150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Y155*Source!I76</f>
        <v>6.2399999999999999E-3</v>
      </c>
      <c r="CY155">
        <f>AA155</f>
        <v>10.9</v>
      </c>
      <c r="CZ155">
        <f>AE155</f>
        <v>1.82</v>
      </c>
      <c r="DA155">
        <f>AI155</f>
        <v>5.99</v>
      </c>
      <c r="DB155">
        <v>0</v>
      </c>
    </row>
    <row r="156" spans="1:106" x14ac:dyDescent="0.2">
      <c r="A156">
        <f>ROW(Source!A76)</f>
        <v>76</v>
      </c>
      <c r="B156">
        <v>39076825</v>
      </c>
      <c r="C156">
        <v>39077076</v>
      </c>
      <c r="D156">
        <v>36797575</v>
      </c>
      <c r="E156">
        <v>17</v>
      </c>
      <c r="F156">
        <v>1</v>
      </c>
      <c r="G156">
        <v>1</v>
      </c>
      <c r="H156">
        <v>3</v>
      </c>
      <c r="I156" t="s">
        <v>177</v>
      </c>
      <c r="J156" t="s">
        <v>3</v>
      </c>
      <c r="K156" t="s">
        <v>178</v>
      </c>
      <c r="L156">
        <v>1348</v>
      </c>
      <c r="N156">
        <v>1009</v>
      </c>
      <c r="O156" t="s">
        <v>92</v>
      </c>
      <c r="P156" t="s">
        <v>92</v>
      </c>
      <c r="Q156">
        <v>1000</v>
      </c>
      <c r="W156">
        <v>0</v>
      </c>
      <c r="X156">
        <v>84301199</v>
      </c>
      <c r="Y156">
        <v>1.61E-2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5.99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3</v>
      </c>
      <c r="AT156">
        <v>1.61E-2</v>
      </c>
      <c r="AU156" t="s">
        <v>3</v>
      </c>
      <c r="AV156">
        <v>0</v>
      </c>
      <c r="AW156">
        <v>2</v>
      </c>
      <c r="AX156">
        <v>39077081</v>
      </c>
      <c r="AY156">
        <v>1</v>
      </c>
      <c r="AZ156">
        <v>0</v>
      </c>
      <c r="BA156">
        <v>151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Y156*Source!I76</f>
        <v>1.00464E-3</v>
      </c>
      <c r="CY156">
        <f>AA156</f>
        <v>0</v>
      </c>
      <c r="CZ156">
        <f>AE156</f>
        <v>0</v>
      </c>
      <c r="DA156">
        <f>AI156</f>
        <v>5.99</v>
      </c>
      <c r="DB156">
        <v>0</v>
      </c>
    </row>
    <row r="157" spans="1:106" x14ac:dyDescent="0.2">
      <c r="A157">
        <f>ROW(Source!A76)</f>
        <v>76</v>
      </c>
      <c r="B157">
        <v>39076825</v>
      </c>
      <c r="C157">
        <v>39077076</v>
      </c>
      <c r="D157">
        <v>36838262</v>
      </c>
      <c r="E157">
        <v>1</v>
      </c>
      <c r="F157">
        <v>1</v>
      </c>
      <c r="G157">
        <v>1</v>
      </c>
      <c r="H157">
        <v>3</v>
      </c>
      <c r="I157" t="s">
        <v>173</v>
      </c>
      <c r="J157" t="s">
        <v>175</v>
      </c>
      <c r="K157" t="s">
        <v>174</v>
      </c>
      <c r="L157">
        <v>1348</v>
      </c>
      <c r="N157">
        <v>1009</v>
      </c>
      <c r="O157" t="s">
        <v>92</v>
      </c>
      <c r="P157" t="s">
        <v>92</v>
      </c>
      <c r="Q157">
        <v>1000</v>
      </c>
      <c r="W157">
        <v>0</v>
      </c>
      <c r="X157">
        <v>400327460</v>
      </c>
      <c r="Y157">
        <v>1.61E-2</v>
      </c>
      <c r="AA157">
        <v>134972.67000000001</v>
      </c>
      <c r="AB157">
        <v>0</v>
      </c>
      <c r="AC157">
        <v>0</v>
      </c>
      <c r="AD157">
        <v>0</v>
      </c>
      <c r="AE157">
        <v>22533</v>
      </c>
      <c r="AF157">
        <v>0</v>
      </c>
      <c r="AG157">
        <v>0</v>
      </c>
      <c r="AH157">
        <v>0</v>
      </c>
      <c r="AI157">
        <v>5.99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3</v>
      </c>
      <c r="AT157">
        <v>1.61E-2</v>
      </c>
      <c r="AU157" t="s">
        <v>3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3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Y157*Source!I76</f>
        <v>1.00464E-3</v>
      </c>
      <c r="CY157">
        <f>AA157</f>
        <v>134972.67000000001</v>
      </c>
      <c r="CZ157">
        <f>AE157</f>
        <v>22533</v>
      </c>
      <c r="DA157">
        <f>AI157</f>
        <v>5.99</v>
      </c>
      <c r="DB157">
        <v>0</v>
      </c>
    </row>
    <row r="158" spans="1:106" x14ac:dyDescent="0.2">
      <c r="A158">
        <f>ROW(Source!A76)</f>
        <v>76</v>
      </c>
      <c r="B158">
        <v>39076825</v>
      </c>
      <c r="C158">
        <v>39077076</v>
      </c>
      <c r="D158">
        <v>36838951</v>
      </c>
      <c r="E158">
        <v>1</v>
      </c>
      <c r="F158">
        <v>1</v>
      </c>
      <c r="G158">
        <v>1</v>
      </c>
      <c r="H158">
        <v>3</v>
      </c>
      <c r="I158" t="s">
        <v>536</v>
      </c>
      <c r="J158" t="s">
        <v>537</v>
      </c>
      <c r="K158" t="s">
        <v>538</v>
      </c>
      <c r="L158">
        <v>1348</v>
      </c>
      <c r="N158">
        <v>1009</v>
      </c>
      <c r="O158" t="s">
        <v>92</v>
      </c>
      <c r="P158" t="s">
        <v>92</v>
      </c>
      <c r="Q158">
        <v>1000</v>
      </c>
      <c r="W158">
        <v>0</v>
      </c>
      <c r="X158">
        <v>-909021926</v>
      </c>
      <c r="Y158">
        <v>8.9999999999999993E-3</v>
      </c>
      <c r="AA158">
        <v>101530.5</v>
      </c>
      <c r="AB158">
        <v>0</v>
      </c>
      <c r="AC158">
        <v>0</v>
      </c>
      <c r="AD158">
        <v>0</v>
      </c>
      <c r="AE158">
        <v>16950</v>
      </c>
      <c r="AF158">
        <v>0</v>
      </c>
      <c r="AG158">
        <v>0</v>
      </c>
      <c r="AH158">
        <v>0</v>
      </c>
      <c r="AI158">
        <v>5.99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8.9999999999999993E-3</v>
      </c>
      <c r="AU158" t="s">
        <v>3</v>
      </c>
      <c r="AV158">
        <v>0</v>
      </c>
      <c r="AW158">
        <v>2</v>
      </c>
      <c r="AX158">
        <v>39077082</v>
      </c>
      <c r="AY158">
        <v>1</v>
      </c>
      <c r="AZ158">
        <v>0</v>
      </c>
      <c r="BA158">
        <v>152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Y158*Source!I76</f>
        <v>5.6159999999999988E-4</v>
      </c>
      <c r="CY158">
        <f>AA158</f>
        <v>101530.5</v>
      </c>
      <c r="CZ158">
        <f>AE158</f>
        <v>16950</v>
      </c>
      <c r="DA158">
        <f>AI158</f>
        <v>5.99</v>
      </c>
      <c r="DB158">
        <v>0</v>
      </c>
    </row>
    <row r="159" spans="1:106" x14ac:dyDescent="0.2">
      <c r="A159">
        <f>ROW(Source!A79)</f>
        <v>79</v>
      </c>
      <c r="B159">
        <v>39076825</v>
      </c>
      <c r="C159">
        <v>39077084</v>
      </c>
      <c r="D159">
        <v>37064998</v>
      </c>
      <c r="E159">
        <v>1</v>
      </c>
      <c r="F159">
        <v>1</v>
      </c>
      <c r="G159">
        <v>1</v>
      </c>
      <c r="H159">
        <v>1</v>
      </c>
      <c r="I159" t="s">
        <v>495</v>
      </c>
      <c r="J159" t="s">
        <v>3</v>
      </c>
      <c r="K159" t="s">
        <v>496</v>
      </c>
      <c r="L159">
        <v>1191</v>
      </c>
      <c r="N159">
        <v>1013</v>
      </c>
      <c r="O159" t="s">
        <v>434</v>
      </c>
      <c r="P159" t="s">
        <v>434</v>
      </c>
      <c r="Q159">
        <v>1</v>
      </c>
      <c r="W159">
        <v>0</v>
      </c>
      <c r="X159">
        <v>735429535</v>
      </c>
      <c r="Y159">
        <v>2.54</v>
      </c>
      <c r="AA159">
        <v>0</v>
      </c>
      <c r="AB159">
        <v>0</v>
      </c>
      <c r="AC159">
        <v>0</v>
      </c>
      <c r="AD159">
        <v>46.72</v>
      </c>
      <c r="AE159">
        <v>0</v>
      </c>
      <c r="AF159">
        <v>0</v>
      </c>
      <c r="AG159">
        <v>0</v>
      </c>
      <c r="AH159">
        <v>7.8</v>
      </c>
      <c r="AI159">
        <v>1</v>
      </c>
      <c r="AJ159">
        <v>1</v>
      </c>
      <c r="AK159">
        <v>1</v>
      </c>
      <c r="AL159">
        <v>5.99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2.54</v>
      </c>
      <c r="AU159" t="s">
        <v>3</v>
      </c>
      <c r="AV159">
        <v>1</v>
      </c>
      <c r="AW159">
        <v>2</v>
      </c>
      <c r="AX159">
        <v>39077085</v>
      </c>
      <c r="AY159">
        <v>1</v>
      </c>
      <c r="AZ159">
        <v>0</v>
      </c>
      <c r="BA159">
        <v>153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Y159*Source!I79</f>
        <v>3.048</v>
      </c>
      <c r="CY159">
        <f>AD159</f>
        <v>46.72</v>
      </c>
      <c r="CZ159">
        <f>AH159</f>
        <v>7.8</v>
      </c>
      <c r="DA159">
        <f>AL159</f>
        <v>5.99</v>
      </c>
      <c r="DB159">
        <v>0</v>
      </c>
    </row>
    <row r="160" spans="1:106" x14ac:dyDescent="0.2">
      <c r="A160">
        <f>ROW(Source!A80)</f>
        <v>80</v>
      </c>
      <c r="B160">
        <v>39076825</v>
      </c>
      <c r="C160">
        <v>39077089</v>
      </c>
      <c r="D160">
        <v>37066491</v>
      </c>
      <c r="E160">
        <v>1</v>
      </c>
      <c r="F160">
        <v>1</v>
      </c>
      <c r="G160">
        <v>1</v>
      </c>
      <c r="H160">
        <v>1</v>
      </c>
      <c r="I160" t="s">
        <v>557</v>
      </c>
      <c r="J160" t="s">
        <v>3</v>
      </c>
      <c r="K160" t="s">
        <v>558</v>
      </c>
      <c r="L160">
        <v>1191</v>
      </c>
      <c r="N160">
        <v>1013</v>
      </c>
      <c r="O160" t="s">
        <v>434</v>
      </c>
      <c r="P160" t="s">
        <v>434</v>
      </c>
      <c r="Q160">
        <v>1</v>
      </c>
      <c r="W160">
        <v>0</v>
      </c>
      <c r="X160">
        <v>-228054128</v>
      </c>
      <c r="Y160">
        <v>17.89</v>
      </c>
      <c r="AA160">
        <v>0</v>
      </c>
      <c r="AB160">
        <v>0</v>
      </c>
      <c r="AC160">
        <v>0</v>
      </c>
      <c r="AD160">
        <v>48.04</v>
      </c>
      <c r="AE160">
        <v>0</v>
      </c>
      <c r="AF160">
        <v>0</v>
      </c>
      <c r="AG160">
        <v>0</v>
      </c>
      <c r="AH160">
        <v>8.02</v>
      </c>
      <c r="AI160">
        <v>1</v>
      </c>
      <c r="AJ160">
        <v>1</v>
      </c>
      <c r="AK160">
        <v>1</v>
      </c>
      <c r="AL160">
        <v>5.99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17.89</v>
      </c>
      <c r="AU160" t="s">
        <v>3</v>
      </c>
      <c r="AV160">
        <v>1</v>
      </c>
      <c r="AW160">
        <v>2</v>
      </c>
      <c r="AX160">
        <v>39077093</v>
      </c>
      <c r="AY160">
        <v>1</v>
      </c>
      <c r="AZ160">
        <v>0</v>
      </c>
      <c r="BA160">
        <v>155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Y160*Source!I80</f>
        <v>15.0276</v>
      </c>
      <c r="CY160">
        <f>AD160</f>
        <v>48.04</v>
      </c>
      <c r="CZ160">
        <f>AH160</f>
        <v>8.02</v>
      </c>
      <c r="DA160">
        <f>AL160</f>
        <v>5.99</v>
      </c>
      <c r="DB160">
        <v>0</v>
      </c>
    </row>
    <row r="161" spans="1:106" x14ac:dyDescent="0.2">
      <c r="A161">
        <f>ROW(Source!A80)</f>
        <v>80</v>
      </c>
      <c r="B161">
        <v>39076825</v>
      </c>
      <c r="C161">
        <v>39077089</v>
      </c>
      <c r="D161">
        <v>37064876</v>
      </c>
      <c r="E161">
        <v>1</v>
      </c>
      <c r="F161">
        <v>1</v>
      </c>
      <c r="G161">
        <v>1</v>
      </c>
      <c r="H161">
        <v>1</v>
      </c>
      <c r="I161" t="s">
        <v>435</v>
      </c>
      <c r="J161" t="s">
        <v>3</v>
      </c>
      <c r="K161" t="s">
        <v>436</v>
      </c>
      <c r="L161">
        <v>1191</v>
      </c>
      <c r="N161">
        <v>1013</v>
      </c>
      <c r="O161" t="s">
        <v>434</v>
      </c>
      <c r="P161" t="s">
        <v>434</v>
      </c>
      <c r="Q161">
        <v>1</v>
      </c>
      <c r="W161">
        <v>0</v>
      </c>
      <c r="X161">
        <v>-1417349443</v>
      </c>
      <c r="Y161">
        <v>0.08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5.99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0.08</v>
      </c>
      <c r="AU161" t="s">
        <v>3</v>
      </c>
      <c r="AV161">
        <v>2</v>
      </c>
      <c r="AW161">
        <v>2</v>
      </c>
      <c r="AX161">
        <v>39077094</v>
      </c>
      <c r="AY161">
        <v>1</v>
      </c>
      <c r="AZ161">
        <v>0</v>
      </c>
      <c r="BA161">
        <v>156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Y161*Source!I80</f>
        <v>6.7199999999999996E-2</v>
      </c>
      <c r="CY161">
        <f>AD161</f>
        <v>0</v>
      </c>
      <c r="CZ161">
        <f>AH161</f>
        <v>0</v>
      </c>
      <c r="DA161">
        <f>AL161</f>
        <v>1</v>
      </c>
      <c r="DB161">
        <v>0</v>
      </c>
    </row>
    <row r="162" spans="1:106" x14ac:dyDescent="0.2">
      <c r="A162">
        <f>ROW(Source!A80)</f>
        <v>80</v>
      </c>
      <c r="B162">
        <v>39076825</v>
      </c>
      <c r="C162">
        <v>39077089</v>
      </c>
      <c r="D162">
        <v>36882452</v>
      </c>
      <c r="E162">
        <v>1</v>
      </c>
      <c r="F162">
        <v>1</v>
      </c>
      <c r="G162">
        <v>1</v>
      </c>
      <c r="H162">
        <v>2</v>
      </c>
      <c r="I162" t="s">
        <v>437</v>
      </c>
      <c r="J162" t="s">
        <v>438</v>
      </c>
      <c r="K162" t="s">
        <v>439</v>
      </c>
      <c r="L162">
        <v>1368</v>
      </c>
      <c r="N162">
        <v>1011</v>
      </c>
      <c r="O162" t="s">
        <v>440</v>
      </c>
      <c r="P162" t="s">
        <v>440</v>
      </c>
      <c r="Q162">
        <v>1</v>
      </c>
      <c r="W162">
        <v>0</v>
      </c>
      <c r="X162">
        <v>1188625873</v>
      </c>
      <c r="Y162">
        <v>0.08</v>
      </c>
      <c r="AA162">
        <v>0</v>
      </c>
      <c r="AB162">
        <v>187.25</v>
      </c>
      <c r="AC162">
        <v>13.5</v>
      </c>
      <c r="AD162">
        <v>0</v>
      </c>
      <c r="AE162">
        <v>0</v>
      </c>
      <c r="AF162">
        <v>31.26</v>
      </c>
      <c r="AG162">
        <v>13.5</v>
      </c>
      <c r="AH162">
        <v>0</v>
      </c>
      <c r="AI162">
        <v>1</v>
      </c>
      <c r="AJ162">
        <v>5.99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0.08</v>
      </c>
      <c r="AU162" t="s">
        <v>3</v>
      </c>
      <c r="AV162">
        <v>0</v>
      </c>
      <c r="AW162">
        <v>2</v>
      </c>
      <c r="AX162">
        <v>39077095</v>
      </c>
      <c r="AY162">
        <v>1</v>
      </c>
      <c r="AZ162">
        <v>0</v>
      </c>
      <c r="BA162">
        <v>157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Y162*Source!I80</f>
        <v>6.7199999999999996E-2</v>
      </c>
      <c r="CY162">
        <f>AB162</f>
        <v>187.25</v>
      </c>
      <c r="CZ162">
        <f>AF162</f>
        <v>31.26</v>
      </c>
      <c r="DA162">
        <f>AJ162</f>
        <v>5.99</v>
      </c>
      <c r="DB162">
        <v>0</v>
      </c>
    </row>
    <row r="163" spans="1:106" x14ac:dyDescent="0.2">
      <c r="A163">
        <f>ROW(Source!A81)</f>
        <v>81</v>
      </c>
      <c r="B163">
        <v>39076825</v>
      </c>
      <c r="C163">
        <v>39077096</v>
      </c>
      <c r="D163">
        <v>37064998</v>
      </c>
      <c r="E163">
        <v>1</v>
      </c>
      <c r="F163">
        <v>1</v>
      </c>
      <c r="G163">
        <v>1</v>
      </c>
      <c r="H163">
        <v>1</v>
      </c>
      <c r="I163" t="s">
        <v>495</v>
      </c>
      <c r="J163" t="s">
        <v>3</v>
      </c>
      <c r="K163" t="s">
        <v>496</v>
      </c>
      <c r="L163">
        <v>1191</v>
      </c>
      <c r="N163">
        <v>1013</v>
      </c>
      <c r="O163" t="s">
        <v>434</v>
      </c>
      <c r="P163" t="s">
        <v>434</v>
      </c>
      <c r="Q163">
        <v>1</v>
      </c>
      <c r="W163">
        <v>0</v>
      </c>
      <c r="X163">
        <v>735429535</v>
      </c>
      <c r="Y163">
        <v>5.84</v>
      </c>
      <c r="AA163">
        <v>0</v>
      </c>
      <c r="AB163">
        <v>0</v>
      </c>
      <c r="AC163">
        <v>0</v>
      </c>
      <c r="AD163">
        <v>46.72</v>
      </c>
      <c r="AE163">
        <v>0</v>
      </c>
      <c r="AF163">
        <v>0</v>
      </c>
      <c r="AG163">
        <v>0</v>
      </c>
      <c r="AH163">
        <v>7.8</v>
      </c>
      <c r="AI163">
        <v>1</v>
      </c>
      <c r="AJ163">
        <v>1</v>
      </c>
      <c r="AK163">
        <v>1</v>
      </c>
      <c r="AL163">
        <v>5.99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5.84</v>
      </c>
      <c r="AU163" t="s">
        <v>3</v>
      </c>
      <c r="AV163">
        <v>1</v>
      </c>
      <c r="AW163">
        <v>2</v>
      </c>
      <c r="AX163">
        <v>39077097</v>
      </c>
      <c r="AY163">
        <v>1</v>
      </c>
      <c r="AZ163">
        <v>0</v>
      </c>
      <c r="BA163">
        <v>158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Y163*Source!I81</f>
        <v>6.8911999999999995</v>
      </c>
      <c r="CY163">
        <f>AD163</f>
        <v>46.72</v>
      </c>
      <c r="CZ163">
        <f>AH163</f>
        <v>7.8</v>
      </c>
      <c r="DA163">
        <f>AL163</f>
        <v>5.99</v>
      </c>
      <c r="DB163">
        <v>0</v>
      </c>
    </row>
    <row r="164" spans="1:106" x14ac:dyDescent="0.2">
      <c r="A164">
        <f>ROW(Source!A82)</f>
        <v>82</v>
      </c>
      <c r="B164">
        <v>39076825</v>
      </c>
      <c r="C164">
        <v>39486914</v>
      </c>
      <c r="D164">
        <v>37064878</v>
      </c>
      <c r="E164">
        <v>1</v>
      </c>
      <c r="F164">
        <v>1</v>
      </c>
      <c r="G164">
        <v>1</v>
      </c>
      <c r="H164">
        <v>1</v>
      </c>
      <c r="I164" t="s">
        <v>559</v>
      </c>
      <c r="J164" t="s">
        <v>3</v>
      </c>
      <c r="K164" t="s">
        <v>560</v>
      </c>
      <c r="L164">
        <v>1191</v>
      </c>
      <c r="N164">
        <v>1013</v>
      </c>
      <c r="O164" t="s">
        <v>434</v>
      </c>
      <c r="P164" t="s">
        <v>434</v>
      </c>
      <c r="Q164">
        <v>1</v>
      </c>
      <c r="W164">
        <v>0</v>
      </c>
      <c r="X164">
        <v>-1081351934</v>
      </c>
      <c r="Y164">
        <v>2.82</v>
      </c>
      <c r="AA164">
        <v>0</v>
      </c>
      <c r="AB164">
        <v>0</v>
      </c>
      <c r="AC164">
        <v>0</v>
      </c>
      <c r="AD164">
        <v>56.31</v>
      </c>
      <c r="AE164">
        <v>0</v>
      </c>
      <c r="AF164">
        <v>0</v>
      </c>
      <c r="AG164">
        <v>0</v>
      </c>
      <c r="AH164">
        <v>9.4</v>
      </c>
      <c r="AI164">
        <v>1</v>
      </c>
      <c r="AJ164">
        <v>1</v>
      </c>
      <c r="AK164">
        <v>1</v>
      </c>
      <c r="AL164">
        <v>5.99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2.82</v>
      </c>
      <c r="AU164" t="s">
        <v>3</v>
      </c>
      <c r="AV164">
        <v>1</v>
      </c>
      <c r="AW164">
        <v>2</v>
      </c>
      <c r="AX164">
        <v>39486915</v>
      </c>
      <c r="AY164">
        <v>1</v>
      </c>
      <c r="AZ164">
        <v>0</v>
      </c>
      <c r="BA164">
        <v>159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Y164*Source!I82</f>
        <v>0.33839999999999998</v>
      </c>
      <c r="CY164">
        <f>AD164</f>
        <v>56.31</v>
      </c>
      <c r="CZ164">
        <f>AH164</f>
        <v>9.4</v>
      </c>
      <c r="DA164">
        <f>AL164</f>
        <v>5.99</v>
      </c>
      <c r="DB164">
        <v>0</v>
      </c>
    </row>
    <row r="165" spans="1:106" x14ac:dyDescent="0.2">
      <c r="A165">
        <f>ROW(Source!A82)</f>
        <v>82</v>
      </c>
      <c r="B165">
        <v>39076825</v>
      </c>
      <c r="C165">
        <v>39486914</v>
      </c>
      <c r="D165">
        <v>37064876</v>
      </c>
      <c r="E165">
        <v>1</v>
      </c>
      <c r="F165">
        <v>1</v>
      </c>
      <c r="G165">
        <v>1</v>
      </c>
      <c r="H165">
        <v>1</v>
      </c>
      <c r="I165" t="s">
        <v>435</v>
      </c>
      <c r="J165" t="s">
        <v>3</v>
      </c>
      <c r="K165" t="s">
        <v>436</v>
      </c>
      <c r="L165">
        <v>1191</v>
      </c>
      <c r="N165">
        <v>1013</v>
      </c>
      <c r="O165" t="s">
        <v>434</v>
      </c>
      <c r="P165" t="s">
        <v>434</v>
      </c>
      <c r="Q165">
        <v>1</v>
      </c>
      <c r="W165">
        <v>0</v>
      </c>
      <c r="X165">
        <v>-1417349443</v>
      </c>
      <c r="Y165">
        <v>0.02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5.99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0.02</v>
      </c>
      <c r="AU165" t="s">
        <v>3</v>
      </c>
      <c r="AV165">
        <v>2</v>
      </c>
      <c r="AW165">
        <v>2</v>
      </c>
      <c r="AX165">
        <v>39486916</v>
      </c>
      <c r="AY165">
        <v>1</v>
      </c>
      <c r="AZ165">
        <v>0</v>
      </c>
      <c r="BA165">
        <v>160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Y165*Source!I82</f>
        <v>2.3999999999999998E-3</v>
      </c>
      <c r="CY165">
        <f>AD165</f>
        <v>0</v>
      </c>
      <c r="CZ165">
        <f>AH165</f>
        <v>0</v>
      </c>
      <c r="DA165">
        <f>AL165</f>
        <v>1</v>
      </c>
      <c r="DB165">
        <v>0</v>
      </c>
    </row>
    <row r="166" spans="1:106" x14ac:dyDescent="0.2">
      <c r="A166">
        <f>ROW(Source!A82)</f>
        <v>82</v>
      </c>
      <c r="B166">
        <v>39076825</v>
      </c>
      <c r="C166">
        <v>39486914</v>
      </c>
      <c r="D166">
        <v>36882159</v>
      </c>
      <c r="E166">
        <v>1</v>
      </c>
      <c r="F166">
        <v>1</v>
      </c>
      <c r="G166">
        <v>1</v>
      </c>
      <c r="H166">
        <v>2</v>
      </c>
      <c r="I166" t="s">
        <v>561</v>
      </c>
      <c r="J166" t="s">
        <v>562</v>
      </c>
      <c r="K166" t="s">
        <v>563</v>
      </c>
      <c r="L166">
        <v>1368</v>
      </c>
      <c r="N166">
        <v>1011</v>
      </c>
      <c r="O166" t="s">
        <v>440</v>
      </c>
      <c r="P166" t="s">
        <v>440</v>
      </c>
      <c r="Q166">
        <v>1</v>
      </c>
      <c r="W166">
        <v>0</v>
      </c>
      <c r="X166">
        <v>-1718674368</v>
      </c>
      <c r="Y166">
        <v>0.01</v>
      </c>
      <c r="AA166">
        <v>0</v>
      </c>
      <c r="AB166">
        <v>670.82</v>
      </c>
      <c r="AC166">
        <v>13.5</v>
      </c>
      <c r="AD166">
        <v>0</v>
      </c>
      <c r="AE166">
        <v>0</v>
      </c>
      <c r="AF166">
        <v>111.99</v>
      </c>
      <c r="AG166">
        <v>13.5</v>
      </c>
      <c r="AH166">
        <v>0</v>
      </c>
      <c r="AI166">
        <v>1</v>
      </c>
      <c r="AJ166">
        <v>5.99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0.01</v>
      </c>
      <c r="AU166" t="s">
        <v>3</v>
      </c>
      <c r="AV166">
        <v>0</v>
      </c>
      <c r="AW166">
        <v>2</v>
      </c>
      <c r="AX166">
        <v>39486917</v>
      </c>
      <c r="AY166">
        <v>1</v>
      </c>
      <c r="AZ166">
        <v>0</v>
      </c>
      <c r="BA166">
        <v>161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Y166*Source!I82</f>
        <v>1.1999999999999999E-3</v>
      </c>
      <c r="CY166">
        <f>AB166</f>
        <v>670.82</v>
      </c>
      <c r="CZ166">
        <f>AF166</f>
        <v>111.99</v>
      </c>
      <c r="DA166">
        <f>AJ166</f>
        <v>5.99</v>
      </c>
      <c r="DB166">
        <v>0</v>
      </c>
    </row>
    <row r="167" spans="1:106" x14ac:dyDescent="0.2">
      <c r="A167">
        <f>ROW(Source!A82)</f>
        <v>82</v>
      </c>
      <c r="B167">
        <v>39076825</v>
      </c>
      <c r="C167">
        <v>39486914</v>
      </c>
      <c r="D167">
        <v>36883554</v>
      </c>
      <c r="E167">
        <v>1</v>
      </c>
      <c r="F167">
        <v>1</v>
      </c>
      <c r="G167">
        <v>1</v>
      </c>
      <c r="H167">
        <v>2</v>
      </c>
      <c r="I167" t="s">
        <v>443</v>
      </c>
      <c r="J167" t="s">
        <v>444</v>
      </c>
      <c r="K167" t="s">
        <v>445</v>
      </c>
      <c r="L167">
        <v>1368</v>
      </c>
      <c r="N167">
        <v>1011</v>
      </c>
      <c r="O167" t="s">
        <v>440</v>
      </c>
      <c r="P167" t="s">
        <v>440</v>
      </c>
      <c r="Q167">
        <v>1</v>
      </c>
      <c r="W167">
        <v>0</v>
      </c>
      <c r="X167">
        <v>1372534845</v>
      </c>
      <c r="Y167">
        <v>0.01</v>
      </c>
      <c r="AA167">
        <v>0</v>
      </c>
      <c r="AB167">
        <v>393.6</v>
      </c>
      <c r="AC167">
        <v>11.6</v>
      </c>
      <c r="AD167">
        <v>0</v>
      </c>
      <c r="AE167">
        <v>0</v>
      </c>
      <c r="AF167">
        <v>65.709999999999994</v>
      </c>
      <c r="AG167">
        <v>11.6</v>
      </c>
      <c r="AH167">
        <v>0</v>
      </c>
      <c r="AI167">
        <v>1</v>
      </c>
      <c r="AJ167">
        <v>5.99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0.01</v>
      </c>
      <c r="AU167" t="s">
        <v>3</v>
      </c>
      <c r="AV167">
        <v>0</v>
      </c>
      <c r="AW167">
        <v>2</v>
      </c>
      <c r="AX167">
        <v>39486918</v>
      </c>
      <c r="AY167">
        <v>1</v>
      </c>
      <c r="AZ167">
        <v>0</v>
      </c>
      <c r="BA167">
        <v>162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Y167*Source!I82</f>
        <v>1.1999999999999999E-3</v>
      </c>
      <c r="CY167">
        <f>AB167</f>
        <v>393.6</v>
      </c>
      <c r="CZ167">
        <f>AF167</f>
        <v>65.709999999999994</v>
      </c>
      <c r="DA167">
        <f>AJ167</f>
        <v>5.99</v>
      </c>
      <c r="DB167">
        <v>0</v>
      </c>
    </row>
    <row r="168" spans="1:106" x14ac:dyDescent="0.2">
      <c r="A168">
        <f>ROW(Source!A82)</f>
        <v>82</v>
      </c>
      <c r="B168">
        <v>39076825</v>
      </c>
      <c r="C168">
        <v>39486914</v>
      </c>
      <c r="D168">
        <v>36802094</v>
      </c>
      <c r="E168">
        <v>1</v>
      </c>
      <c r="F168">
        <v>1</v>
      </c>
      <c r="G168">
        <v>1</v>
      </c>
      <c r="H168">
        <v>3</v>
      </c>
      <c r="I168" t="s">
        <v>564</v>
      </c>
      <c r="J168" t="s">
        <v>565</v>
      </c>
      <c r="K168" t="s">
        <v>566</v>
      </c>
      <c r="L168">
        <v>1346</v>
      </c>
      <c r="N168">
        <v>1009</v>
      </c>
      <c r="O168" t="s">
        <v>97</v>
      </c>
      <c r="P168" t="s">
        <v>97</v>
      </c>
      <c r="Q168">
        <v>1</v>
      </c>
      <c r="W168">
        <v>0</v>
      </c>
      <c r="X168">
        <v>-1088866022</v>
      </c>
      <c r="Y168">
        <v>0.16</v>
      </c>
      <c r="AA168">
        <v>182.1</v>
      </c>
      <c r="AB168">
        <v>0</v>
      </c>
      <c r="AC168">
        <v>0</v>
      </c>
      <c r="AD168">
        <v>0</v>
      </c>
      <c r="AE168">
        <v>30.4</v>
      </c>
      <c r="AF168">
        <v>0</v>
      </c>
      <c r="AG168">
        <v>0</v>
      </c>
      <c r="AH168">
        <v>0</v>
      </c>
      <c r="AI168">
        <v>5.99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0.16</v>
      </c>
      <c r="AU168" t="s">
        <v>3</v>
      </c>
      <c r="AV168">
        <v>0</v>
      </c>
      <c r="AW168">
        <v>2</v>
      </c>
      <c r="AX168">
        <v>39486919</v>
      </c>
      <c r="AY168">
        <v>1</v>
      </c>
      <c r="AZ168">
        <v>0</v>
      </c>
      <c r="BA168">
        <v>163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Y168*Source!I82</f>
        <v>1.9199999999999998E-2</v>
      </c>
      <c r="CY168">
        <f>AA168</f>
        <v>182.1</v>
      </c>
      <c r="CZ168">
        <f>AE168</f>
        <v>30.4</v>
      </c>
      <c r="DA168">
        <f>AI168</f>
        <v>5.99</v>
      </c>
      <c r="DB168">
        <v>0</v>
      </c>
    </row>
    <row r="169" spans="1:106" x14ac:dyDescent="0.2">
      <c r="A169">
        <f>ROW(Source!A82)</f>
        <v>82</v>
      </c>
      <c r="B169">
        <v>39076825</v>
      </c>
      <c r="C169">
        <v>39486914</v>
      </c>
      <c r="D169">
        <v>36802106</v>
      </c>
      <c r="E169">
        <v>1</v>
      </c>
      <c r="F169">
        <v>1</v>
      </c>
      <c r="G169">
        <v>1</v>
      </c>
      <c r="H169">
        <v>3</v>
      </c>
      <c r="I169" t="s">
        <v>567</v>
      </c>
      <c r="J169" t="s">
        <v>568</v>
      </c>
      <c r="K169" t="s">
        <v>569</v>
      </c>
      <c r="L169">
        <v>1308</v>
      </c>
      <c r="N169">
        <v>1003</v>
      </c>
      <c r="O169" t="s">
        <v>60</v>
      </c>
      <c r="P169" t="s">
        <v>60</v>
      </c>
      <c r="Q169">
        <v>100</v>
      </c>
      <c r="W169">
        <v>0</v>
      </c>
      <c r="X169">
        <v>568244124</v>
      </c>
      <c r="Y169">
        <v>0.05</v>
      </c>
      <c r="AA169">
        <v>718.8</v>
      </c>
      <c r="AB169">
        <v>0</v>
      </c>
      <c r="AC169">
        <v>0</v>
      </c>
      <c r="AD169">
        <v>0</v>
      </c>
      <c r="AE169">
        <v>120</v>
      </c>
      <c r="AF169">
        <v>0</v>
      </c>
      <c r="AG169">
        <v>0</v>
      </c>
      <c r="AH169">
        <v>0</v>
      </c>
      <c r="AI169">
        <v>5.99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0.05</v>
      </c>
      <c r="AU169" t="s">
        <v>3</v>
      </c>
      <c r="AV169">
        <v>0</v>
      </c>
      <c r="AW169">
        <v>2</v>
      </c>
      <c r="AX169">
        <v>39486920</v>
      </c>
      <c r="AY169">
        <v>1</v>
      </c>
      <c r="AZ169">
        <v>0</v>
      </c>
      <c r="BA169">
        <v>164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Y169*Source!I82</f>
        <v>6.0000000000000001E-3</v>
      </c>
      <c r="CY169">
        <f>AA169</f>
        <v>718.8</v>
      </c>
      <c r="CZ169">
        <f>AE169</f>
        <v>120</v>
      </c>
      <c r="DA169">
        <f>AI169</f>
        <v>5.99</v>
      </c>
      <c r="DB169">
        <v>0</v>
      </c>
    </row>
    <row r="170" spans="1:106" x14ac:dyDescent="0.2">
      <c r="A170">
        <f>ROW(Source!A82)</f>
        <v>82</v>
      </c>
      <c r="B170">
        <v>39076825</v>
      </c>
      <c r="C170">
        <v>39486914</v>
      </c>
      <c r="D170">
        <v>36838317</v>
      </c>
      <c r="E170">
        <v>1</v>
      </c>
      <c r="F170">
        <v>1</v>
      </c>
      <c r="G170">
        <v>1</v>
      </c>
      <c r="H170">
        <v>3</v>
      </c>
      <c r="I170" t="s">
        <v>570</v>
      </c>
      <c r="J170" t="s">
        <v>571</v>
      </c>
      <c r="K170" t="s">
        <v>572</v>
      </c>
      <c r="L170">
        <v>1346</v>
      </c>
      <c r="N170">
        <v>1009</v>
      </c>
      <c r="O170" t="s">
        <v>97</v>
      </c>
      <c r="P170" t="s">
        <v>97</v>
      </c>
      <c r="Q170">
        <v>1</v>
      </c>
      <c r="W170">
        <v>0</v>
      </c>
      <c r="X170">
        <v>210558753</v>
      </c>
      <c r="Y170">
        <v>0.05</v>
      </c>
      <c r="AA170">
        <v>171.31</v>
      </c>
      <c r="AB170">
        <v>0</v>
      </c>
      <c r="AC170">
        <v>0</v>
      </c>
      <c r="AD170">
        <v>0</v>
      </c>
      <c r="AE170">
        <v>28.6</v>
      </c>
      <c r="AF170">
        <v>0</v>
      </c>
      <c r="AG170">
        <v>0</v>
      </c>
      <c r="AH170">
        <v>0</v>
      </c>
      <c r="AI170">
        <v>5.99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0.05</v>
      </c>
      <c r="AU170" t="s">
        <v>3</v>
      </c>
      <c r="AV170">
        <v>0</v>
      </c>
      <c r="AW170">
        <v>2</v>
      </c>
      <c r="AX170">
        <v>39486921</v>
      </c>
      <c r="AY170">
        <v>1</v>
      </c>
      <c r="AZ170">
        <v>0</v>
      </c>
      <c r="BA170">
        <v>165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Y170*Source!I82</f>
        <v>6.0000000000000001E-3</v>
      </c>
      <c r="CY170">
        <f>AA170</f>
        <v>171.31</v>
      </c>
      <c r="CZ170">
        <f>AE170</f>
        <v>28.6</v>
      </c>
      <c r="DA170">
        <f>AI170</f>
        <v>5.99</v>
      </c>
      <c r="DB170">
        <v>0</v>
      </c>
    </row>
    <row r="171" spans="1:106" x14ac:dyDescent="0.2">
      <c r="A171">
        <f>ROW(Source!A82)</f>
        <v>82</v>
      </c>
      <c r="B171">
        <v>39076825</v>
      </c>
      <c r="C171">
        <v>39486914</v>
      </c>
      <c r="D171">
        <v>36857510</v>
      </c>
      <c r="E171">
        <v>1</v>
      </c>
      <c r="F171">
        <v>1</v>
      </c>
      <c r="G171">
        <v>1</v>
      </c>
      <c r="H171">
        <v>3</v>
      </c>
      <c r="I171" t="s">
        <v>241</v>
      </c>
      <c r="J171" t="s">
        <v>244</v>
      </c>
      <c r="K171" t="s">
        <v>242</v>
      </c>
      <c r="L171">
        <v>1477</v>
      </c>
      <c r="N171">
        <v>1013</v>
      </c>
      <c r="O171" t="s">
        <v>243</v>
      </c>
      <c r="P171" t="s">
        <v>245</v>
      </c>
      <c r="Q171">
        <v>1</v>
      </c>
      <c r="W171">
        <v>0</v>
      </c>
      <c r="X171">
        <v>-1479501953</v>
      </c>
      <c r="Y171">
        <v>0.1</v>
      </c>
      <c r="AA171">
        <v>28944.400000000001</v>
      </c>
      <c r="AB171">
        <v>0</v>
      </c>
      <c r="AC171">
        <v>0</v>
      </c>
      <c r="AD171">
        <v>0</v>
      </c>
      <c r="AE171">
        <v>4832.12</v>
      </c>
      <c r="AF171">
        <v>0</v>
      </c>
      <c r="AG171">
        <v>0</v>
      </c>
      <c r="AH171">
        <v>0</v>
      </c>
      <c r="AI171">
        <v>5.99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3</v>
      </c>
      <c r="AT171">
        <v>0.1</v>
      </c>
      <c r="AU171" t="s">
        <v>3</v>
      </c>
      <c r="AV171">
        <v>0</v>
      </c>
      <c r="AW171">
        <v>1</v>
      </c>
      <c r="AX171">
        <v>-1</v>
      </c>
      <c r="AY171">
        <v>0</v>
      </c>
      <c r="AZ171">
        <v>0</v>
      </c>
      <c r="BA171" t="s">
        <v>3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Y171*Source!I82</f>
        <v>1.2E-2</v>
      </c>
      <c r="CY171">
        <f>AA171</f>
        <v>28944.400000000001</v>
      </c>
      <c r="CZ171">
        <f>AE171</f>
        <v>4832.12</v>
      </c>
      <c r="DA171">
        <f>AI171</f>
        <v>5.99</v>
      </c>
      <c r="DB171">
        <v>0</v>
      </c>
    </row>
    <row r="172" spans="1:106" x14ac:dyDescent="0.2">
      <c r="A172">
        <f>ROW(Source!A82)</f>
        <v>82</v>
      </c>
      <c r="B172">
        <v>39076825</v>
      </c>
      <c r="C172">
        <v>39486914</v>
      </c>
      <c r="D172">
        <v>36799065</v>
      </c>
      <c r="E172">
        <v>17</v>
      </c>
      <c r="F172">
        <v>1</v>
      </c>
      <c r="G172">
        <v>1</v>
      </c>
      <c r="H172">
        <v>3</v>
      </c>
      <c r="I172" t="s">
        <v>573</v>
      </c>
      <c r="J172" t="s">
        <v>3</v>
      </c>
      <c r="K172" t="s">
        <v>574</v>
      </c>
      <c r="L172">
        <v>1374</v>
      </c>
      <c r="N172">
        <v>1013</v>
      </c>
      <c r="O172" t="s">
        <v>575</v>
      </c>
      <c r="P172" t="s">
        <v>575</v>
      </c>
      <c r="Q172">
        <v>1</v>
      </c>
      <c r="W172">
        <v>0</v>
      </c>
      <c r="X172">
        <v>-1731369543</v>
      </c>
      <c r="Y172">
        <v>0.53</v>
      </c>
      <c r="AA172">
        <v>1</v>
      </c>
      <c r="AB172">
        <v>0</v>
      </c>
      <c r="AC172">
        <v>0</v>
      </c>
      <c r="AD172">
        <v>0</v>
      </c>
      <c r="AE172">
        <v>1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0.53</v>
      </c>
      <c r="AU172" t="s">
        <v>3</v>
      </c>
      <c r="AV172">
        <v>0</v>
      </c>
      <c r="AW172">
        <v>2</v>
      </c>
      <c r="AX172">
        <v>39486922</v>
      </c>
      <c r="AY172">
        <v>1</v>
      </c>
      <c r="AZ172">
        <v>0</v>
      </c>
      <c r="BA172">
        <v>166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Y172*Source!I82</f>
        <v>6.3600000000000004E-2</v>
      </c>
      <c r="CY172">
        <f>AA172</f>
        <v>1</v>
      </c>
      <c r="CZ172">
        <f>AE172</f>
        <v>1</v>
      </c>
      <c r="DA172">
        <f>AI172</f>
        <v>1</v>
      </c>
      <c r="DB172">
        <v>0</v>
      </c>
    </row>
    <row r="173" spans="1:106" x14ac:dyDescent="0.2">
      <c r="A173">
        <f>ROW(Source!A84)</f>
        <v>84</v>
      </c>
      <c r="B173">
        <v>39076825</v>
      </c>
      <c r="C173">
        <v>39077107</v>
      </c>
      <c r="D173">
        <v>37070202</v>
      </c>
      <c r="E173">
        <v>1</v>
      </c>
      <c r="F173">
        <v>1</v>
      </c>
      <c r="G173">
        <v>1</v>
      </c>
      <c r="H173">
        <v>1</v>
      </c>
      <c r="I173" t="s">
        <v>576</v>
      </c>
      <c r="J173" t="s">
        <v>3</v>
      </c>
      <c r="K173" t="s">
        <v>577</v>
      </c>
      <c r="L173">
        <v>1191</v>
      </c>
      <c r="N173">
        <v>1013</v>
      </c>
      <c r="O173" t="s">
        <v>434</v>
      </c>
      <c r="P173" t="s">
        <v>434</v>
      </c>
      <c r="Q173">
        <v>1</v>
      </c>
      <c r="W173">
        <v>0</v>
      </c>
      <c r="X173">
        <v>1983201532</v>
      </c>
      <c r="Y173">
        <v>16.29</v>
      </c>
      <c r="AA173">
        <v>0</v>
      </c>
      <c r="AB173">
        <v>0</v>
      </c>
      <c r="AC173">
        <v>0</v>
      </c>
      <c r="AD173">
        <v>56.96</v>
      </c>
      <c r="AE173">
        <v>0</v>
      </c>
      <c r="AF173">
        <v>0</v>
      </c>
      <c r="AG173">
        <v>0</v>
      </c>
      <c r="AH173">
        <v>9.51</v>
      </c>
      <c r="AI173">
        <v>1</v>
      </c>
      <c r="AJ173">
        <v>1</v>
      </c>
      <c r="AK173">
        <v>1</v>
      </c>
      <c r="AL173">
        <v>5.99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16.29</v>
      </c>
      <c r="AU173" t="s">
        <v>3</v>
      </c>
      <c r="AV173">
        <v>1</v>
      </c>
      <c r="AW173">
        <v>2</v>
      </c>
      <c r="AX173">
        <v>39077108</v>
      </c>
      <c r="AY173">
        <v>1</v>
      </c>
      <c r="AZ173">
        <v>0</v>
      </c>
      <c r="BA173">
        <v>167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Y173*Source!I84</f>
        <v>12.5433</v>
      </c>
      <c r="CY173">
        <f>AD173</f>
        <v>56.96</v>
      </c>
      <c r="CZ173">
        <f>AH173</f>
        <v>9.51</v>
      </c>
      <c r="DA173">
        <f>AL173</f>
        <v>5.99</v>
      </c>
      <c r="DB173">
        <v>0</v>
      </c>
    </row>
    <row r="174" spans="1:106" x14ac:dyDescent="0.2">
      <c r="A174">
        <f>ROW(Source!A84)</f>
        <v>84</v>
      </c>
      <c r="B174">
        <v>39076825</v>
      </c>
      <c r="C174">
        <v>39077107</v>
      </c>
      <c r="D174">
        <v>37064876</v>
      </c>
      <c r="E174">
        <v>1</v>
      </c>
      <c r="F174">
        <v>1</v>
      </c>
      <c r="G174">
        <v>1</v>
      </c>
      <c r="H174">
        <v>1</v>
      </c>
      <c r="I174" t="s">
        <v>435</v>
      </c>
      <c r="J174" t="s">
        <v>3</v>
      </c>
      <c r="K174" t="s">
        <v>436</v>
      </c>
      <c r="L174">
        <v>1191</v>
      </c>
      <c r="N174">
        <v>1013</v>
      </c>
      <c r="O174" t="s">
        <v>434</v>
      </c>
      <c r="P174" t="s">
        <v>434</v>
      </c>
      <c r="Q174">
        <v>1</v>
      </c>
      <c r="W174">
        <v>0</v>
      </c>
      <c r="X174">
        <v>-1417349443</v>
      </c>
      <c r="Y174">
        <v>0.01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5.99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3</v>
      </c>
      <c r="AT174">
        <v>0.01</v>
      </c>
      <c r="AU174" t="s">
        <v>3</v>
      </c>
      <c r="AV174">
        <v>2</v>
      </c>
      <c r="AW174">
        <v>2</v>
      </c>
      <c r="AX174">
        <v>39077109</v>
      </c>
      <c r="AY174">
        <v>1</v>
      </c>
      <c r="AZ174">
        <v>0</v>
      </c>
      <c r="BA174">
        <v>168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Y174*Source!I84</f>
        <v>7.7000000000000002E-3</v>
      </c>
      <c r="CY174">
        <f>AD174</f>
        <v>0</v>
      </c>
      <c r="CZ174">
        <f>AH174</f>
        <v>0</v>
      </c>
      <c r="DA174">
        <f>AL174</f>
        <v>1</v>
      </c>
      <c r="DB174">
        <v>0</v>
      </c>
    </row>
    <row r="175" spans="1:106" x14ac:dyDescent="0.2">
      <c r="A175">
        <f>ROW(Source!A84)</f>
        <v>84</v>
      </c>
      <c r="B175">
        <v>39076825</v>
      </c>
      <c r="C175">
        <v>39077107</v>
      </c>
      <c r="D175">
        <v>36882452</v>
      </c>
      <c r="E175">
        <v>1</v>
      </c>
      <c r="F175">
        <v>1</v>
      </c>
      <c r="G175">
        <v>1</v>
      </c>
      <c r="H175">
        <v>2</v>
      </c>
      <c r="I175" t="s">
        <v>437</v>
      </c>
      <c r="J175" t="s">
        <v>438</v>
      </c>
      <c r="K175" t="s">
        <v>439</v>
      </c>
      <c r="L175">
        <v>1368</v>
      </c>
      <c r="N175">
        <v>1011</v>
      </c>
      <c r="O175" t="s">
        <v>440</v>
      </c>
      <c r="P175" t="s">
        <v>440</v>
      </c>
      <c r="Q175">
        <v>1</v>
      </c>
      <c r="W175">
        <v>0</v>
      </c>
      <c r="X175">
        <v>1188625873</v>
      </c>
      <c r="Y175">
        <v>0.01</v>
      </c>
      <c r="AA175">
        <v>0</v>
      </c>
      <c r="AB175">
        <v>187.25</v>
      </c>
      <c r="AC175">
        <v>13.5</v>
      </c>
      <c r="AD175">
        <v>0</v>
      </c>
      <c r="AE175">
        <v>0</v>
      </c>
      <c r="AF175">
        <v>31.26</v>
      </c>
      <c r="AG175">
        <v>13.5</v>
      </c>
      <c r="AH175">
        <v>0</v>
      </c>
      <c r="AI175">
        <v>1</v>
      </c>
      <c r="AJ175">
        <v>5.99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0.01</v>
      </c>
      <c r="AU175" t="s">
        <v>3</v>
      </c>
      <c r="AV175">
        <v>0</v>
      </c>
      <c r="AW175">
        <v>2</v>
      </c>
      <c r="AX175">
        <v>39077110</v>
      </c>
      <c r="AY175">
        <v>1</v>
      </c>
      <c r="AZ175">
        <v>0</v>
      </c>
      <c r="BA175">
        <v>169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Y175*Source!I84</f>
        <v>7.7000000000000002E-3</v>
      </c>
      <c r="CY175">
        <f>AB175</f>
        <v>187.25</v>
      </c>
      <c r="CZ175">
        <f>AF175</f>
        <v>31.26</v>
      </c>
      <c r="DA175">
        <f>AJ175</f>
        <v>5.99</v>
      </c>
      <c r="DB175">
        <v>0</v>
      </c>
    </row>
    <row r="176" spans="1:106" x14ac:dyDescent="0.2">
      <c r="A176">
        <f>ROW(Source!A84)</f>
        <v>84</v>
      </c>
      <c r="B176">
        <v>39076825</v>
      </c>
      <c r="C176">
        <v>39077107</v>
      </c>
      <c r="D176">
        <v>36804582</v>
      </c>
      <c r="E176">
        <v>1</v>
      </c>
      <c r="F176">
        <v>1</v>
      </c>
      <c r="G176">
        <v>1</v>
      </c>
      <c r="H176">
        <v>3</v>
      </c>
      <c r="I176" t="s">
        <v>578</v>
      </c>
      <c r="J176" t="s">
        <v>579</v>
      </c>
      <c r="K176" t="s">
        <v>580</v>
      </c>
      <c r="L176">
        <v>1356</v>
      </c>
      <c r="N176">
        <v>1010</v>
      </c>
      <c r="O176" t="s">
        <v>515</v>
      </c>
      <c r="P176" t="s">
        <v>515</v>
      </c>
      <c r="Q176">
        <v>1000</v>
      </c>
      <c r="W176">
        <v>0</v>
      </c>
      <c r="X176">
        <v>1975348994</v>
      </c>
      <c r="Y176">
        <v>0.2</v>
      </c>
      <c r="AA176">
        <v>1078.2</v>
      </c>
      <c r="AB176">
        <v>0</v>
      </c>
      <c r="AC176">
        <v>0</v>
      </c>
      <c r="AD176">
        <v>0</v>
      </c>
      <c r="AE176">
        <v>180</v>
      </c>
      <c r="AF176">
        <v>0</v>
      </c>
      <c r="AG176">
        <v>0</v>
      </c>
      <c r="AH176">
        <v>0</v>
      </c>
      <c r="AI176">
        <v>5.99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0.2</v>
      </c>
      <c r="AU176" t="s">
        <v>3</v>
      </c>
      <c r="AV176">
        <v>0</v>
      </c>
      <c r="AW176">
        <v>2</v>
      </c>
      <c r="AX176">
        <v>39077111</v>
      </c>
      <c r="AY176">
        <v>1</v>
      </c>
      <c r="AZ176">
        <v>0</v>
      </c>
      <c r="BA176">
        <v>170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Y176*Source!I84</f>
        <v>0.15400000000000003</v>
      </c>
      <c r="CY176">
        <f>AA176</f>
        <v>1078.2</v>
      </c>
      <c r="CZ176">
        <f>AE176</f>
        <v>180</v>
      </c>
      <c r="DA176">
        <f>AI176</f>
        <v>5.99</v>
      </c>
      <c r="DB176">
        <v>0</v>
      </c>
    </row>
    <row r="177" spans="1:106" x14ac:dyDescent="0.2">
      <c r="A177">
        <f>ROW(Source!A84)</f>
        <v>84</v>
      </c>
      <c r="B177">
        <v>39076825</v>
      </c>
      <c r="C177">
        <v>39077107</v>
      </c>
      <c r="D177">
        <v>36804944</v>
      </c>
      <c r="E177">
        <v>1</v>
      </c>
      <c r="F177">
        <v>1</v>
      </c>
      <c r="G177">
        <v>1</v>
      </c>
      <c r="H177">
        <v>3</v>
      </c>
      <c r="I177" t="s">
        <v>581</v>
      </c>
      <c r="J177" t="s">
        <v>582</v>
      </c>
      <c r="K177" t="s">
        <v>583</v>
      </c>
      <c r="L177">
        <v>1348</v>
      </c>
      <c r="N177">
        <v>1009</v>
      </c>
      <c r="O177" t="s">
        <v>92</v>
      </c>
      <c r="P177" t="s">
        <v>92</v>
      </c>
      <c r="Q177">
        <v>1000</v>
      </c>
      <c r="W177">
        <v>0</v>
      </c>
      <c r="X177">
        <v>-1755229539</v>
      </c>
      <c r="Y177">
        <v>1E-3</v>
      </c>
      <c r="AA177">
        <v>74455.7</v>
      </c>
      <c r="AB177">
        <v>0</v>
      </c>
      <c r="AC177">
        <v>0</v>
      </c>
      <c r="AD177">
        <v>0</v>
      </c>
      <c r="AE177">
        <v>12430</v>
      </c>
      <c r="AF177">
        <v>0</v>
      </c>
      <c r="AG177">
        <v>0</v>
      </c>
      <c r="AH177">
        <v>0</v>
      </c>
      <c r="AI177">
        <v>5.99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1E-3</v>
      </c>
      <c r="AU177" t="s">
        <v>3</v>
      </c>
      <c r="AV177">
        <v>0</v>
      </c>
      <c r="AW177">
        <v>2</v>
      </c>
      <c r="AX177">
        <v>39077112</v>
      </c>
      <c r="AY177">
        <v>1</v>
      </c>
      <c r="AZ177">
        <v>0</v>
      </c>
      <c r="BA177">
        <v>171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Y177*Source!I84</f>
        <v>7.7000000000000007E-4</v>
      </c>
      <c r="CY177">
        <f>AA177</f>
        <v>74455.7</v>
      </c>
      <c r="CZ177">
        <f>AE177</f>
        <v>12430</v>
      </c>
      <c r="DA177">
        <f>AI177</f>
        <v>5.99</v>
      </c>
      <c r="DB177">
        <v>0</v>
      </c>
    </row>
    <row r="178" spans="1:106" x14ac:dyDescent="0.2">
      <c r="A178">
        <f>ROW(Source!A84)</f>
        <v>84</v>
      </c>
      <c r="B178">
        <v>39076825</v>
      </c>
      <c r="C178">
        <v>39077107</v>
      </c>
      <c r="D178">
        <v>36852925</v>
      </c>
      <c r="E178">
        <v>1</v>
      </c>
      <c r="F178">
        <v>1</v>
      </c>
      <c r="G178">
        <v>1</v>
      </c>
      <c r="H178">
        <v>3</v>
      </c>
      <c r="I178" t="s">
        <v>251</v>
      </c>
      <c r="J178" t="s">
        <v>253</v>
      </c>
      <c r="K178" t="s">
        <v>252</v>
      </c>
      <c r="L178">
        <v>1308</v>
      </c>
      <c r="N178">
        <v>1003</v>
      </c>
      <c r="O178" t="s">
        <v>60</v>
      </c>
      <c r="P178" t="s">
        <v>60</v>
      </c>
      <c r="Q178">
        <v>100</v>
      </c>
      <c r="W178">
        <v>0</v>
      </c>
      <c r="X178">
        <v>-481293366</v>
      </c>
      <c r="Y178">
        <v>1</v>
      </c>
      <c r="AA178">
        <v>4282.8500000000004</v>
      </c>
      <c r="AB178">
        <v>0</v>
      </c>
      <c r="AC178">
        <v>0</v>
      </c>
      <c r="AD178">
        <v>0</v>
      </c>
      <c r="AE178">
        <v>715</v>
      </c>
      <c r="AF178">
        <v>0</v>
      </c>
      <c r="AG178">
        <v>0</v>
      </c>
      <c r="AH178">
        <v>0</v>
      </c>
      <c r="AI178">
        <v>5.99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3</v>
      </c>
      <c r="AT178">
        <v>1</v>
      </c>
      <c r="AU178" t="s">
        <v>3</v>
      </c>
      <c r="AV178">
        <v>0</v>
      </c>
      <c r="AW178">
        <v>1</v>
      </c>
      <c r="AX178">
        <v>-1</v>
      </c>
      <c r="AY178">
        <v>0</v>
      </c>
      <c r="AZ178">
        <v>0</v>
      </c>
      <c r="BA178" t="s">
        <v>3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Y178*Source!I84</f>
        <v>0.77</v>
      </c>
      <c r="CY178">
        <f>AA178</f>
        <v>4282.8500000000004</v>
      </c>
      <c r="CZ178">
        <f>AE178</f>
        <v>715</v>
      </c>
      <c r="DA178">
        <f>AI178</f>
        <v>5.99</v>
      </c>
      <c r="DB178">
        <v>0</v>
      </c>
    </row>
    <row r="179" spans="1:106" x14ac:dyDescent="0.2">
      <c r="A179">
        <f>ROW(Source!A84)</f>
        <v>84</v>
      </c>
      <c r="B179">
        <v>39076825</v>
      </c>
      <c r="C179">
        <v>39077107</v>
      </c>
      <c r="D179">
        <v>36799065</v>
      </c>
      <c r="E179">
        <v>17</v>
      </c>
      <c r="F179">
        <v>1</v>
      </c>
      <c r="G179">
        <v>1</v>
      </c>
      <c r="H179">
        <v>3</v>
      </c>
      <c r="I179" t="s">
        <v>573</v>
      </c>
      <c r="J179" t="s">
        <v>3</v>
      </c>
      <c r="K179" t="s">
        <v>574</v>
      </c>
      <c r="L179">
        <v>1374</v>
      </c>
      <c r="N179">
        <v>1013</v>
      </c>
      <c r="O179" t="s">
        <v>575</v>
      </c>
      <c r="P179" t="s">
        <v>575</v>
      </c>
      <c r="Q179">
        <v>1</v>
      </c>
      <c r="W179">
        <v>0</v>
      </c>
      <c r="X179">
        <v>-1731369543</v>
      </c>
      <c r="Y179">
        <v>3.1</v>
      </c>
      <c r="AA179">
        <v>1</v>
      </c>
      <c r="AB179">
        <v>0</v>
      </c>
      <c r="AC179">
        <v>0</v>
      </c>
      <c r="AD179">
        <v>0</v>
      </c>
      <c r="AE179">
        <v>1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3.1</v>
      </c>
      <c r="AU179" t="s">
        <v>3</v>
      </c>
      <c r="AV179">
        <v>0</v>
      </c>
      <c r="AW179">
        <v>2</v>
      </c>
      <c r="AX179">
        <v>39077113</v>
      </c>
      <c r="AY179">
        <v>1</v>
      </c>
      <c r="AZ179">
        <v>0</v>
      </c>
      <c r="BA179">
        <v>172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Y179*Source!I84</f>
        <v>2.387</v>
      </c>
      <c r="CY179">
        <f>AA179</f>
        <v>1</v>
      </c>
      <c r="CZ179">
        <f>AE179</f>
        <v>1</v>
      </c>
      <c r="DA179">
        <f>AI179</f>
        <v>1</v>
      </c>
      <c r="DB179">
        <v>0</v>
      </c>
    </row>
    <row r="180" spans="1:106" x14ac:dyDescent="0.2">
      <c r="A180">
        <f>ROW(Source!A86)</f>
        <v>86</v>
      </c>
      <c r="B180">
        <v>39076825</v>
      </c>
      <c r="C180">
        <v>39077114</v>
      </c>
      <c r="D180">
        <v>37082223</v>
      </c>
      <c r="E180">
        <v>1</v>
      </c>
      <c r="F180">
        <v>1</v>
      </c>
      <c r="G180">
        <v>1</v>
      </c>
      <c r="H180">
        <v>1</v>
      </c>
      <c r="I180" t="s">
        <v>584</v>
      </c>
      <c r="J180" t="s">
        <v>3</v>
      </c>
      <c r="K180" t="s">
        <v>585</v>
      </c>
      <c r="L180">
        <v>1191</v>
      </c>
      <c r="N180">
        <v>1013</v>
      </c>
      <c r="O180" t="s">
        <v>434</v>
      </c>
      <c r="P180" t="s">
        <v>434</v>
      </c>
      <c r="Q180">
        <v>1</v>
      </c>
      <c r="W180">
        <v>0</v>
      </c>
      <c r="X180">
        <v>-2143564933</v>
      </c>
      <c r="Y180">
        <v>0.5</v>
      </c>
      <c r="AA180">
        <v>0</v>
      </c>
      <c r="AB180">
        <v>0</v>
      </c>
      <c r="AC180">
        <v>0</v>
      </c>
      <c r="AD180">
        <v>58.46</v>
      </c>
      <c r="AE180">
        <v>0</v>
      </c>
      <c r="AF180">
        <v>0</v>
      </c>
      <c r="AG180">
        <v>0</v>
      </c>
      <c r="AH180">
        <v>9.76</v>
      </c>
      <c r="AI180">
        <v>1</v>
      </c>
      <c r="AJ180">
        <v>1</v>
      </c>
      <c r="AK180">
        <v>1</v>
      </c>
      <c r="AL180">
        <v>5.99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0.5</v>
      </c>
      <c r="AU180" t="s">
        <v>3</v>
      </c>
      <c r="AV180">
        <v>1</v>
      </c>
      <c r="AW180">
        <v>2</v>
      </c>
      <c r="AX180">
        <v>39077120</v>
      </c>
      <c r="AY180">
        <v>1</v>
      </c>
      <c r="AZ180">
        <v>0</v>
      </c>
      <c r="BA180">
        <v>173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Y180*Source!I86</f>
        <v>28</v>
      </c>
      <c r="CY180">
        <f>AD180</f>
        <v>58.46</v>
      </c>
      <c r="CZ180">
        <f>AH180</f>
        <v>9.76</v>
      </c>
      <c r="DA180">
        <f>AL180</f>
        <v>5.99</v>
      </c>
      <c r="DB180">
        <v>0</v>
      </c>
    </row>
    <row r="181" spans="1:106" x14ac:dyDescent="0.2">
      <c r="A181">
        <f>ROW(Source!A86)</f>
        <v>86</v>
      </c>
      <c r="B181">
        <v>39076825</v>
      </c>
      <c r="C181">
        <v>39077114</v>
      </c>
      <c r="D181">
        <v>36804944</v>
      </c>
      <c r="E181">
        <v>1</v>
      </c>
      <c r="F181">
        <v>1</v>
      </c>
      <c r="G181">
        <v>1</v>
      </c>
      <c r="H181">
        <v>3</v>
      </c>
      <c r="I181" t="s">
        <v>581</v>
      </c>
      <c r="J181" t="s">
        <v>582</v>
      </c>
      <c r="K181" t="s">
        <v>583</v>
      </c>
      <c r="L181">
        <v>1348</v>
      </c>
      <c r="N181">
        <v>1009</v>
      </c>
      <c r="O181" t="s">
        <v>92</v>
      </c>
      <c r="P181" t="s">
        <v>92</v>
      </c>
      <c r="Q181">
        <v>1000</v>
      </c>
      <c r="W181">
        <v>0</v>
      </c>
      <c r="X181">
        <v>-1755229539</v>
      </c>
      <c r="Y181">
        <v>1.0000000000000001E-5</v>
      </c>
      <c r="AA181">
        <v>74455.7</v>
      </c>
      <c r="AB181">
        <v>0</v>
      </c>
      <c r="AC181">
        <v>0</v>
      </c>
      <c r="AD181">
        <v>0</v>
      </c>
      <c r="AE181">
        <v>12430</v>
      </c>
      <c r="AF181">
        <v>0</v>
      </c>
      <c r="AG181">
        <v>0</v>
      </c>
      <c r="AH181">
        <v>0</v>
      </c>
      <c r="AI181">
        <v>5.99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1.0000000000000001E-5</v>
      </c>
      <c r="AU181" t="s">
        <v>3</v>
      </c>
      <c r="AV181">
        <v>0</v>
      </c>
      <c r="AW181">
        <v>2</v>
      </c>
      <c r="AX181">
        <v>39077121</v>
      </c>
      <c r="AY181">
        <v>1</v>
      </c>
      <c r="AZ181">
        <v>0</v>
      </c>
      <c r="BA181">
        <v>174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Y181*Source!I86</f>
        <v>5.6000000000000006E-4</v>
      </c>
      <c r="CY181">
        <f>AA181</f>
        <v>74455.7</v>
      </c>
      <c r="CZ181">
        <f>AE181</f>
        <v>12430</v>
      </c>
      <c r="DA181">
        <f>AI181</f>
        <v>5.99</v>
      </c>
      <c r="DB181">
        <v>0</v>
      </c>
    </row>
    <row r="182" spans="1:106" x14ac:dyDescent="0.2">
      <c r="A182">
        <f>ROW(Source!A86)</f>
        <v>86</v>
      </c>
      <c r="B182">
        <v>39076825</v>
      </c>
      <c r="C182">
        <v>39077114</v>
      </c>
      <c r="D182">
        <v>36806488</v>
      </c>
      <c r="E182">
        <v>1</v>
      </c>
      <c r="F182">
        <v>1</v>
      </c>
      <c r="G182">
        <v>1</v>
      </c>
      <c r="H182">
        <v>3</v>
      </c>
      <c r="I182" t="s">
        <v>586</v>
      </c>
      <c r="J182" t="s">
        <v>587</v>
      </c>
      <c r="K182" t="s">
        <v>588</v>
      </c>
      <c r="L182">
        <v>1348</v>
      </c>
      <c r="N182">
        <v>1009</v>
      </c>
      <c r="O182" t="s">
        <v>92</v>
      </c>
      <c r="P182" t="s">
        <v>92</v>
      </c>
      <c r="Q182">
        <v>1000</v>
      </c>
      <c r="W182">
        <v>0</v>
      </c>
      <c r="X182">
        <v>-1421715385</v>
      </c>
      <c r="Y182">
        <v>5.0000000000000002E-5</v>
      </c>
      <c r="AA182">
        <v>4372.58</v>
      </c>
      <c r="AB182">
        <v>0</v>
      </c>
      <c r="AC182">
        <v>0</v>
      </c>
      <c r="AD182">
        <v>0</v>
      </c>
      <c r="AE182">
        <v>729.98</v>
      </c>
      <c r="AF182">
        <v>0</v>
      </c>
      <c r="AG182">
        <v>0</v>
      </c>
      <c r="AH182">
        <v>0</v>
      </c>
      <c r="AI182">
        <v>5.99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5.0000000000000002E-5</v>
      </c>
      <c r="AU182" t="s">
        <v>3</v>
      </c>
      <c r="AV182">
        <v>0</v>
      </c>
      <c r="AW182">
        <v>2</v>
      </c>
      <c r="AX182">
        <v>39077122</v>
      </c>
      <c r="AY182">
        <v>1</v>
      </c>
      <c r="AZ182">
        <v>0</v>
      </c>
      <c r="BA182">
        <v>175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Y182*Source!I86</f>
        <v>2.8E-3</v>
      </c>
      <c r="CY182">
        <f>AA182</f>
        <v>4372.58</v>
      </c>
      <c r="CZ182">
        <f>AE182</f>
        <v>729.98</v>
      </c>
      <c r="DA182">
        <f>AI182</f>
        <v>5.99</v>
      </c>
      <c r="DB182">
        <v>0</v>
      </c>
    </row>
    <row r="183" spans="1:106" x14ac:dyDescent="0.2">
      <c r="A183">
        <f>ROW(Source!A86)</f>
        <v>86</v>
      </c>
      <c r="B183">
        <v>39076825</v>
      </c>
      <c r="C183">
        <v>39077114</v>
      </c>
      <c r="D183">
        <v>36825637</v>
      </c>
      <c r="E183">
        <v>1</v>
      </c>
      <c r="F183">
        <v>1</v>
      </c>
      <c r="G183">
        <v>1</v>
      </c>
      <c r="H183">
        <v>3</v>
      </c>
      <c r="I183" t="s">
        <v>589</v>
      </c>
      <c r="J183" t="s">
        <v>590</v>
      </c>
      <c r="K183" t="s">
        <v>591</v>
      </c>
      <c r="L183">
        <v>1348</v>
      </c>
      <c r="N183">
        <v>1009</v>
      </c>
      <c r="O183" t="s">
        <v>92</v>
      </c>
      <c r="P183" t="s">
        <v>92</v>
      </c>
      <c r="Q183">
        <v>1000</v>
      </c>
      <c r="W183">
        <v>0</v>
      </c>
      <c r="X183">
        <v>-1328921133</v>
      </c>
      <c r="Y183">
        <v>1.0000000000000001E-5</v>
      </c>
      <c r="AA183">
        <v>87993.1</v>
      </c>
      <c r="AB183">
        <v>0</v>
      </c>
      <c r="AC183">
        <v>0</v>
      </c>
      <c r="AD183">
        <v>0</v>
      </c>
      <c r="AE183">
        <v>14690</v>
      </c>
      <c r="AF183">
        <v>0</v>
      </c>
      <c r="AG183">
        <v>0</v>
      </c>
      <c r="AH183">
        <v>0</v>
      </c>
      <c r="AI183">
        <v>5.99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1.0000000000000001E-5</v>
      </c>
      <c r="AU183" t="s">
        <v>3</v>
      </c>
      <c r="AV183">
        <v>0</v>
      </c>
      <c r="AW183">
        <v>2</v>
      </c>
      <c r="AX183">
        <v>39077123</v>
      </c>
      <c r="AY183">
        <v>1</v>
      </c>
      <c r="AZ183">
        <v>0</v>
      </c>
      <c r="BA183">
        <v>176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Y183*Source!I86</f>
        <v>5.6000000000000006E-4</v>
      </c>
      <c r="CY183">
        <f>AA183</f>
        <v>87993.1</v>
      </c>
      <c r="CZ183">
        <f>AE183</f>
        <v>14690</v>
      </c>
      <c r="DA183">
        <f>AI183</f>
        <v>5.99</v>
      </c>
      <c r="DB183">
        <v>0</v>
      </c>
    </row>
    <row r="184" spans="1:106" x14ac:dyDescent="0.2">
      <c r="A184">
        <f>ROW(Source!A86)</f>
        <v>86</v>
      </c>
      <c r="B184">
        <v>39076825</v>
      </c>
      <c r="C184">
        <v>39077114</v>
      </c>
      <c r="D184">
        <v>36855535</v>
      </c>
      <c r="E184">
        <v>1</v>
      </c>
      <c r="F184">
        <v>1</v>
      </c>
      <c r="G184">
        <v>1</v>
      </c>
      <c r="H184">
        <v>3</v>
      </c>
      <c r="I184" t="s">
        <v>262</v>
      </c>
      <c r="J184" t="s">
        <v>265</v>
      </c>
      <c r="K184" t="s">
        <v>263</v>
      </c>
      <c r="L184">
        <v>1358</v>
      </c>
      <c r="N184">
        <v>1010</v>
      </c>
      <c r="O184" t="s">
        <v>264</v>
      </c>
      <c r="P184" t="s">
        <v>264</v>
      </c>
      <c r="Q184">
        <v>10</v>
      </c>
      <c r="W184">
        <v>0</v>
      </c>
      <c r="X184">
        <v>-763151964</v>
      </c>
      <c r="Y184">
        <v>0.1</v>
      </c>
      <c r="AA184">
        <v>497.77</v>
      </c>
      <c r="AB184">
        <v>0</v>
      </c>
      <c r="AC184">
        <v>0</v>
      </c>
      <c r="AD184">
        <v>0</v>
      </c>
      <c r="AE184">
        <v>83.1</v>
      </c>
      <c r="AF184">
        <v>0</v>
      </c>
      <c r="AG184">
        <v>0</v>
      </c>
      <c r="AH184">
        <v>0</v>
      </c>
      <c r="AI184">
        <v>5.99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3</v>
      </c>
      <c r="AT184">
        <v>0.1</v>
      </c>
      <c r="AU184" t="s">
        <v>3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3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Y184*Source!I86</f>
        <v>5.6000000000000005</v>
      </c>
      <c r="CY184">
        <f>AA184</f>
        <v>497.77</v>
      </c>
      <c r="CZ184">
        <f>AE184</f>
        <v>83.1</v>
      </c>
      <c r="DA184">
        <f>AI184</f>
        <v>5.99</v>
      </c>
      <c r="DB184">
        <v>0</v>
      </c>
    </row>
    <row r="185" spans="1:106" x14ac:dyDescent="0.2">
      <c r="A185">
        <f>ROW(Source!A86)</f>
        <v>86</v>
      </c>
      <c r="B185">
        <v>39076825</v>
      </c>
      <c r="C185">
        <v>39077114</v>
      </c>
      <c r="D185">
        <v>36799065</v>
      </c>
      <c r="E185">
        <v>17</v>
      </c>
      <c r="F185">
        <v>1</v>
      </c>
      <c r="G185">
        <v>1</v>
      </c>
      <c r="H185">
        <v>3</v>
      </c>
      <c r="I185" t="s">
        <v>573</v>
      </c>
      <c r="J185" t="s">
        <v>3</v>
      </c>
      <c r="K185" t="s">
        <v>574</v>
      </c>
      <c r="L185">
        <v>1374</v>
      </c>
      <c r="N185">
        <v>1013</v>
      </c>
      <c r="O185" t="s">
        <v>575</v>
      </c>
      <c r="P185" t="s">
        <v>575</v>
      </c>
      <c r="Q185">
        <v>1</v>
      </c>
      <c r="W185">
        <v>0</v>
      </c>
      <c r="X185">
        <v>-1731369543</v>
      </c>
      <c r="Y185">
        <v>0.1</v>
      </c>
      <c r="AA185">
        <v>1</v>
      </c>
      <c r="AB185">
        <v>0</v>
      </c>
      <c r="AC185">
        <v>0</v>
      </c>
      <c r="AD185">
        <v>0</v>
      </c>
      <c r="AE185">
        <v>1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0.1</v>
      </c>
      <c r="AU185" t="s">
        <v>3</v>
      </c>
      <c r="AV185">
        <v>0</v>
      </c>
      <c r="AW185">
        <v>2</v>
      </c>
      <c r="AX185">
        <v>39077124</v>
      </c>
      <c r="AY185">
        <v>1</v>
      </c>
      <c r="AZ185">
        <v>0</v>
      </c>
      <c r="BA185">
        <v>177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Y185*Source!I86</f>
        <v>5.6000000000000005</v>
      </c>
      <c r="CY185">
        <f>AA185</f>
        <v>1</v>
      </c>
      <c r="CZ185">
        <f>AE185</f>
        <v>1</v>
      </c>
      <c r="DA185">
        <f>AI185</f>
        <v>1</v>
      </c>
      <c r="DB185">
        <v>0</v>
      </c>
    </row>
    <row r="186" spans="1:106" x14ac:dyDescent="0.2">
      <c r="A186">
        <f>ROW(Source!A88)</f>
        <v>88</v>
      </c>
      <c r="B186">
        <v>39076825</v>
      </c>
      <c r="C186">
        <v>39077125</v>
      </c>
      <c r="D186">
        <v>37080781</v>
      </c>
      <c r="E186">
        <v>1</v>
      </c>
      <c r="F186">
        <v>1</v>
      </c>
      <c r="G186">
        <v>1</v>
      </c>
      <c r="H186">
        <v>1</v>
      </c>
      <c r="I186" t="s">
        <v>441</v>
      </c>
      <c r="J186" t="s">
        <v>3</v>
      </c>
      <c r="K186" t="s">
        <v>442</v>
      </c>
      <c r="L186">
        <v>1191</v>
      </c>
      <c r="N186">
        <v>1013</v>
      </c>
      <c r="O186" t="s">
        <v>434</v>
      </c>
      <c r="P186" t="s">
        <v>434</v>
      </c>
      <c r="Q186">
        <v>1</v>
      </c>
      <c r="W186">
        <v>0</v>
      </c>
      <c r="X186">
        <v>912892513</v>
      </c>
      <c r="Y186">
        <v>35.130000000000003</v>
      </c>
      <c r="AA186">
        <v>0</v>
      </c>
      <c r="AB186">
        <v>0</v>
      </c>
      <c r="AC186">
        <v>0</v>
      </c>
      <c r="AD186">
        <v>59.42</v>
      </c>
      <c r="AE186">
        <v>0</v>
      </c>
      <c r="AF186">
        <v>0</v>
      </c>
      <c r="AG186">
        <v>0</v>
      </c>
      <c r="AH186">
        <v>9.92</v>
      </c>
      <c r="AI186">
        <v>1</v>
      </c>
      <c r="AJ186">
        <v>1</v>
      </c>
      <c r="AK186">
        <v>1</v>
      </c>
      <c r="AL186">
        <v>5.99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35.130000000000003</v>
      </c>
      <c r="AU186" t="s">
        <v>3</v>
      </c>
      <c r="AV186">
        <v>1</v>
      </c>
      <c r="AW186">
        <v>2</v>
      </c>
      <c r="AX186">
        <v>39077126</v>
      </c>
      <c r="AY186">
        <v>1</v>
      </c>
      <c r="AZ186">
        <v>0</v>
      </c>
      <c r="BA186">
        <v>178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Y186*Source!I88</f>
        <v>3.5130000000000003</v>
      </c>
      <c r="CY186">
        <f>AD186</f>
        <v>59.42</v>
      </c>
      <c r="CZ186">
        <f>AH186</f>
        <v>9.92</v>
      </c>
      <c r="DA186">
        <f>AL186</f>
        <v>5.99</v>
      </c>
      <c r="DB186">
        <v>0</v>
      </c>
    </row>
    <row r="187" spans="1:106" x14ac:dyDescent="0.2">
      <c r="A187">
        <f>ROW(Source!A88)</f>
        <v>88</v>
      </c>
      <c r="B187">
        <v>39076825</v>
      </c>
      <c r="C187">
        <v>39077125</v>
      </c>
      <c r="D187">
        <v>37064876</v>
      </c>
      <c r="E187">
        <v>1</v>
      </c>
      <c r="F187">
        <v>1</v>
      </c>
      <c r="G187">
        <v>1</v>
      </c>
      <c r="H187">
        <v>1</v>
      </c>
      <c r="I187" t="s">
        <v>435</v>
      </c>
      <c r="J187" t="s">
        <v>3</v>
      </c>
      <c r="K187" t="s">
        <v>436</v>
      </c>
      <c r="L187">
        <v>1191</v>
      </c>
      <c r="N187">
        <v>1013</v>
      </c>
      <c r="O187" t="s">
        <v>434</v>
      </c>
      <c r="P187" t="s">
        <v>434</v>
      </c>
      <c r="Q187">
        <v>1</v>
      </c>
      <c r="W187">
        <v>0</v>
      </c>
      <c r="X187">
        <v>-1417349443</v>
      </c>
      <c r="Y187">
        <v>0.05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5.99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0.05</v>
      </c>
      <c r="AU187" t="s">
        <v>3</v>
      </c>
      <c r="AV187">
        <v>2</v>
      </c>
      <c r="AW187">
        <v>2</v>
      </c>
      <c r="AX187">
        <v>39077127</v>
      </c>
      <c r="AY187">
        <v>1</v>
      </c>
      <c r="AZ187">
        <v>0</v>
      </c>
      <c r="BA187">
        <v>179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Y187*Source!I88</f>
        <v>5.000000000000001E-3</v>
      </c>
      <c r="CY187">
        <f>AD187</f>
        <v>0</v>
      </c>
      <c r="CZ187">
        <f>AH187</f>
        <v>0</v>
      </c>
      <c r="DA187">
        <f>AL187</f>
        <v>1</v>
      </c>
      <c r="DB187">
        <v>0</v>
      </c>
    </row>
    <row r="188" spans="1:106" x14ac:dyDescent="0.2">
      <c r="A188">
        <f>ROW(Source!A88)</f>
        <v>88</v>
      </c>
      <c r="B188">
        <v>39076825</v>
      </c>
      <c r="C188">
        <v>39077125</v>
      </c>
      <c r="D188">
        <v>36882159</v>
      </c>
      <c r="E188">
        <v>1</v>
      </c>
      <c r="F188">
        <v>1</v>
      </c>
      <c r="G188">
        <v>1</v>
      </c>
      <c r="H188">
        <v>2</v>
      </c>
      <c r="I188" t="s">
        <v>561</v>
      </c>
      <c r="J188" t="s">
        <v>562</v>
      </c>
      <c r="K188" t="s">
        <v>563</v>
      </c>
      <c r="L188">
        <v>1368</v>
      </c>
      <c r="N188">
        <v>1011</v>
      </c>
      <c r="O188" t="s">
        <v>440</v>
      </c>
      <c r="P188" t="s">
        <v>440</v>
      </c>
      <c r="Q188">
        <v>1</v>
      </c>
      <c r="W188">
        <v>0</v>
      </c>
      <c r="X188">
        <v>-1718674368</v>
      </c>
      <c r="Y188">
        <v>0.03</v>
      </c>
      <c r="AA188">
        <v>0</v>
      </c>
      <c r="AB188">
        <v>670.82</v>
      </c>
      <c r="AC188">
        <v>13.5</v>
      </c>
      <c r="AD188">
        <v>0</v>
      </c>
      <c r="AE188">
        <v>0</v>
      </c>
      <c r="AF188">
        <v>111.99</v>
      </c>
      <c r="AG188">
        <v>13.5</v>
      </c>
      <c r="AH188">
        <v>0</v>
      </c>
      <c r="AI188">
        <v>1</v>
      </c>
      <c r="AJ188">
        <v>5.99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0.03</v>
      </c>
      <c r="AU188" t="s">
        <v>3</v>
      </c>
      <c r="AV188">
        <v>0</v>
      </c>
      <c r="AW188">
        <v>2</v>
      </c>
      <c r="AX188">
        <v>39077128</v>
      </c>
      <c r="AY188">
        <v>1</v>
      </c>
      <c r="AZ188">
        <v>0</v>
      </c>
      <c r="BA188">
        <v>180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Y188*Source!I88</f>
        <v>3.0000000000000001E-3</v>
      </c>
      <c r="CY188">
        <f>AB188</f>
        <v>670.82</v>
      </c>
      <c r="CZ188">
        <f>AF188</f>
        <v>111.99</v>
      </c>
      <c r="DA188">
        <f>AJ188</f>
        <v>5.99</v>
      </c>
      <c r="DB188">
        <v>0</v>
      </c>
    </row>
    <row r="189" spans="1:106" x14ac:dyDescent="0.2">
      <c r="A189">
        <f>ROW(Source!A88)</f>
        <v>88</v>
      </c>
      <c r="B189">
        <v>39076825</v>
      </c>
      <c r="C189">
        <v>39077125</v>
      </c>
      <c r="D189">
        <v>36883554</v>
      </c>
      <c r="E189">
        <v>1</v>
      </c>
      <c r="F189">
        <v>1</v>
      </c>
      <c r="G189">
        <v>1</v>
      </c>
      <c r="H189">
        <v>2</v>
      </c>
      <c r="I189" t="s">
        <v>443</v>
      </c>
      <c r="J189" t="s">
        <v>444</v>
      </c>
      <c r="K189" t="s">
        <v>445</v>
      </c>
      <c r="L189">
        <v>1368</v>
      </c>
      <c r="N189">
        <v>1011</v>
      </c>
      <c r="O189" t="s">
        <v>440</v>
      </c>
      <c r="P189" t="s">
        <v>440</v>
      </c>
      <c r="Q189">
        <v>1</v>
      </c>
      <c r="W189">
        <v>0</v>
      </c>
      <c r="X189">
        <v>1372534845</v>
      </c>
      <c r="Y189">
        <v>0.02</v>
      </c>
      <c r="AA189">
        <v>0</v>
      </c>
      <c r="AB189">
        <v>393.6</v>
      </c>
      <c r="AC189">
        <v>11.6</v>
      </c>
      <c r="AD189">
        <v>0</v>
      </c>
      <c r="AE189">
        <v>0</v>
      </c>
      <c r="AF189">
        <v>65.709999999999994</v>
      </c>
      <c r="AG189">
        <v>11.6</v>
      </c>
      <c r="AH189">
        <v>0</v>
      </c>
      <c r="AI189">
        <v>1</v>
      </c>
      <c r="AJ189">
        <v>5.99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0.02</v>
      </c>
      <c r="AU189" t="s">
        <v>3</v>
      </c>
      <c r="AV189">
        <v>0</v>
      </c>
      <c r="AW189">
        <v>2</v>
      </c>
      <c r="AX189">
        <v>39077129</v>
      </c>
      <c r="AY189">
        <v>1</v>
      </c>
      <c r="AZ189">
        <v>0</v>
      </c>
      <c r="BA189">
        <v>181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Y189*Source!I88</f>
        <v>2E-3</v>
      </c>
      <c r="CY189">
        <f>AB189</f>
        <v>393.6</v>
      </c>
      <c r="CZ189">
        <f>AF189</f>
        <v>65.709999999999994</v>
      </c>
      <c r="DA189">
        <f>AJ189</f>
        <v>5.99</v>
      </c>
      <c r="DB189">
        <v>0</v>
      </c>
    </row>
    <row r="190" spans="1:106" x14ac:dyDescent="0.2">
      <c r="A190">
        <f>ROW(Source!A88)</f>
        <v>88</v>
      </c>
      <c r="B190">
        <v>39076825</v>
      </c>
      <c r="C190">
        <v>39077125</v>
      </c>
      <c r="D190">
        <v>36804580</v>
      </c>
      <c r="E190">
        <v>1</v>
      </c>
      <c r="F190">
        <v>1</v>
      </c>
      <c r="G190">
        <v>1</v>
      </c>
      <c r="H190">
        <v>3</v>
      </c>
      <c r="I190" t="s">
        <v>592</v>
      </c>
      <c r="J190" t="s">
        <v>593</v>
      </c>
      <c r="K190" t="s">
        <v>594</v>
      </c>
      <c r="L190">
        <v>1355</v>
      </c>
      <c r="N190">
        <v>1010</v>
      </c>
      <c r="O190" t="s">
        <v>105</v>
      </c>
      <c r="P190" t="s">
        <v>105</v>
      </c>
      <c r="Q190">
        <v>100</v>
      </c>
      <c r="W190">
        <v>0</v>
      </c>
      <c r="X190">
        <v>1794244060</v>
      </c>
      <c r="Y190">
        <v>1.02</v>
      </c>
      <c r="AA190">
        <v>515.14</v>
      </c>
      <c r="AB190">
        <v>0</v>
      </c>
      <c r="AC190">
        <v>0</v>
      </c>
      <c r="AD190">
        <v>0</v>
      </c>
      <c r="AE190">
        <v>86</v>
      </c>
      <c r="AF190">
        <v>0</v>
      </c>
      <c r="AG190">
        <v>0</v>
      </c>
      <c r="AH190">
        <v>0</v>
      </c>
      <c r="AI190">
        <v>5.99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1.02</v>
      </c>
      <c r="AU190" t="s">
        <v>3</v>
      </c>
      <c r="AV190">
        <v>0</v>
      </c>
      <c r="AW190">
        <v>2</v>
      </c>
      <c r="AX190">
        <v>39077130</v>
      </c>
      <c r="AY190">
        <v>1</v>
      </c>
      <c r="AZ190">
        <v>0</v>
      </c>
      <c r="BA190">
        <v>182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Y190*Source!I88</f>
        <v>0.10200000000000001</v>
      </c>
      <c r="CY190">
        <f>AA190</f>
        <v>515.14</v>
      </c>
      <c r="CZ190">
        <f>AE190</f>
        <v>86</v>
      </c>
      <c r="DA190">
        <f>AI190</f>
        <v>5.99</v>
      </c>
      <c r="DB190">
        <v>0</v>
      </c>
    </row>
    <row r="191" spans="1:106" x14ac:dyDescent="0.2">
      <c r="A191">
        <f>ROW(Source!A88)</f>
        <v>88</v>
      </c>
      <c r="B191">
        <v>39076825</v>
      </c>
      <c r="C191">
        <v>39077125</v>
      </c>
      <c r="D191">
        <v>36804940</v>
      </c>
      <c r="E191">
        <v>1</v>
      </c>
      <c r="F191">
        <v>1</v>
      </c>
      <c r="G191">
        <v>1</v>
      </c>
      <c r="H191">
        <v>3</v>
      </c>
      <c r="I191" t="s">
        <v>595</v>
      </c>
      <c r="J191" t="s">
        <v>596</v>
      </c>
      <c r="K191" t="s">
        <v>597</v>
      </c>
      <c r="L191">
        <v>1348</v>
      </c>
      <c r="N191">
        <v>1009</v>
      </c>
      <c r="O191" t="s">
        <v>92</v>
      </c>
      <c r="P191" t="s">
        <v>92</v>
      </c>
      <c r="Q191">
        <v>1000</v>
      </c>
      <c r="W191">
        <v>0</v>
      </c>
      <c r="X191">
        <v>797358079</v>
      </c>
      <c r="Y191">
        <v>1.6000000000000001E-4</v>
      </c>
      <c r="AA191">
        <v>178502</v>
      </c>
      <c r="AB191">
        <v>0</v>
      </c>
      <c r="AC191">
        <v>0</v>
      </c>
      <c r="AD191">
        <v>0</v>
      </c>
      <c r="AE191">
        <v>29800</v>
      </c>
      <c r="AF191">
        <v>0</v>
      </c>
      <c r="AG191">
        <v>0</v>
      </c>
      <c r="AH191">
        <v>0</v>
      </c>
      <c r="AI191">
        <v>5.99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1.6000000000000001E-4</v>
      </c>
      <c r="AU191" t="s">
        <v>3</v>
      </c>
      <c r="AV191">
        <v>0</v>
      </c>
      <c r="AW191">
        <v>2</v>
      </c>
      <c r="AX191">
        <v>39077131</v>
      </c>
      <c r="AY191">
        <v>1</v>
      </c>
      <c r="AZ191">
        <v>0</v>
      </c>
      <c r="BA191">
        <v>183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Y191*Source!I88</f>
        <v>1.6000000000000003E-5</v>
      </c>
      <c r="CY191">
        <f>AA191</f>
        <v>178502</v>
      </c>
      <c r="CZ191">
        <f>AE191</f>
        <v>29800</v>
      </c>
      <c r="DA191">
        <f>AI191</f>
        <v>5.99</v>
      </c>
      <c r="DB191">
        <v>0</v>
      </c>
    </row>
    <row r="192" spans="1:106" x14ac:dyDescent="0.2">
      <c r="A192">
        <f>ROW(Source!A88)</f>
        <v>88</v>
      </c>
      <c r="B192">
        <v>39076825</v>
      </c>
      <c r="C192">
        <v>39077125</v>
      </c>
      <c r="D192">
        <v>36804944</v>
      </c>
      <c r="E192">
        <v>1</v>
      </c>
      <c r="F192">
        <v>1</v>
      </c>
      <c r="G192">
        <v>1</v>
      </c>
      <c r="H192">
        <v>3</v>
      </c>
      <c r="I192" t="s">
        <v>581</v>
      </c>
      <c r="J192" t="s">
        <v>582</v>
      </c>
      <c r="K192" t="s">
        <v>583</v>
      </c>
      <c r="L192">
        <v>1348</v>
      </c>
      <c r="N192">
        <v>1009</v>
      </c>
      <c r="O192" t="s">
        <v>92</v>
      </c>
      <c r="P192" t="s">
        <v>92</v>
      </c>
      <c r="Q192">
        <v>1000</v>
      </c>
      <c r="W192">
        <v>0</v>
      </c>
      <c r="X192">
        <v>-1755229539</v>
      </c>
      <c r="Y192">
        <v>2.9999999999999997E-4</v>
      </c>
      <c r="AA192">
        <v>74455.7</v>
      </c>
      <c r="AB192">
        <v>0</v>
      </c>
      <c r="AC192">
        <v>0</v>
      </c>
      <c r="AD192">
        <v>0</v>
      </c>
      <c r="AE192">
        <v>12430</v>
      </c>
      <c r="AF192">
        <v>0</v>
      </c>
      <c r="AG192">
        <v>0</v>
      </c>
      <c r="AH192">
        <v>0</v>
      </c>
      <c r="AI192">
        <v>5.99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2.9999999999999997E-4</v>
      </c>
      <c r="AU192" t="s">
        <v>3</v>
      </c>
      <c r="AV192">
        <v>0</v>
      </c>
      <c r="AW192">
        <v>2</v>
      </c>
      <c r="AX192">
        <v>39077132</v>
      </c>
      <c r="AY192">
        <v>1</v>
      </c>
      <c r="AZ192">
        <v>0</v>
      </c>
      <c r="BA192">
        <v>184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Y192*Source!I88</f>
        <v>2.9999999999999997E-5</v>
      </c>
      <c r="CY192">
        <f>AA192</f>
        <v>74455.7</v>
      </c>
      <c r="CZ192">
        <f>AE192</f>
        <v>12430</v>
      </c>
      <c r="DA192">
        <f>AI192</f>
        <v>5.99</v>
      </c>
      <c r="DB192">
        <v>0</v>
      </c>
    </row>
    <row r="193" spans="1:106" x14ac:dyDescent="0.2">
      <c r="A193">
        <f>ROW(Source!A88)</f>
        <v>88</v>
      </c>
      <c r="B193">
        <v>39076825</v>
      </c>
      <c r="C193">
        <v>39077125</v>
      </c>
      <c r="D193">
        <v>36855050</v>
      </c>
      <c r="E193">
        <v>1</v>
      </c>
      <c r="F193">
        <v>1</v>
      </c>
      <c r="G193">
        <v>1</v>
      </c>
      <c r="H193">
        <v>3</v>
      </c>
      <c r="I193" t="s">
        <v>271</v>
      </c>
      <c r="J193" t="s">
        <v>273</v>
      </c>
      <c r="K193" t="s">
        <v>272</v>
      </c>
      <c r="L193">
        <v>1358</v>
      </c>
      <c r="N193">
        <v>1010</v>
      </c>
      <c r="O193" t="s">
        <v>264</v>
      </c>
      <c r="P193" t="s">
        <v>264</v>
      </c>
      <c r="Q193">
        <v>10</v>
      </c>
      <c r="W193">
        <v>0</v>
      </c>
      <c r="X193">
        <v>414616791</v>
      </c>
      <c r="Y193">
        <v>10</v>
      </c>
      <c r="AA193">
        <v>343.83</v>
      </c>
      <c r="AB193">
        <v>0</v>
      </c>
      <c r="AC193">
        <v>0</v>
      </c>
      <c r="AD193">
        <v>0</v>
      </c>
      <c r="AE193">
        <v>57.4</v>
      </c>
      <c r="AF193">
        <v>0</v>
      </c>
      <c r="AG193">
        <v>0</v>
      </c>
      <c r="AH193">
        <v>0</v>
      </c>
      <c r="AI193">
        <v>5.99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3</v>
      </c>
      <c r="AT193">
        <v>10</v>
      </c>
      <c r="AU193" t="s">
        <v>3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Y193*Source!I88</f>
        <v>1</v>
      </c>
      <c r="CY193">
        <f>AA193</f>
        <v>343.83</v>
      </c>
      <c r="CZ193">
        <f>AE193</f>
        <v>57.4</v>
      </c>
      <c r="DA193">
        <f>AI193</f>
        <v>5.99</v>
      </c>
      <c r="DB193">
        <v>0</v>
      </c>
    </row>
    <row r="194" spans="1:106" x14ac:dyDescent="0.2">
      <c r="A194">
        <f>ROW(Source!A88)</f>
        <v>88</v>
      </c>
      <c r="B194">
        <v>39076825</v>
      </c>
      <c r="C194">
        <v>39077125</v>
      </c>
      <c r="D194">
        <v>36799065</v>
      </c>
      <c r="E194">
        <v>17</v>
      </c>
      <c r="F194">
        <v>1</v>
      </c>
      <c r="G194">
        <v>1</v>
      </c>
      <c r="H194">
        <v>3</v>
      </c>
      <c r="I194" t="s">
        <v>573</v>
      </c>
      <c r="J194" t="s">
        <v>3</v>
      </c>
      <c r="K194" t="s">
        <v>574</v>
      </c>
      <c r="L194">
        <v>1374</v>
      </c>
      <c r="N194">
        <v>1013</v>
      </c>
      <c r="O194" t="s">
        <v>575</v>
      </c>
      <c r="P194" t="s">
        <v>575</v>
      </c>
      <c r="Q194">
        <v>1</v>
      </c>
      <c r="W194">
        <v>0</v>
      </c>
      <c r="X194">
        <v>-1731369543</v>
      </c>
      <c r="Y194">
        <v>6.97</v>
      </c>
      <c r="AA194">
        <v>1</v>
      </c>
      <c r="AB194">
        <v>0</v>
      </c>
      <c r="AC194">
        <v>0</v>
      </c>
      <c r="AD194">
        <v>0</v>
      </c>
      <c r="AE194">
        <v>1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6.97</v>
      </c>
      <c r="AU194" t="s">
        <v>3</v>
      </c>
      <c r="AV194">
        <v>0</v>
      </c>
      <c r="AW194">
        <v>2</v>
      </c>
      <c r="AX194">
        <v>39077133</v>
      </c>
      <c r="AY194">
        <v>1</v>
      </c>
      <c r="AZ194">
        <v>0</v>
      </c>
      <c r="BA194">
        <v>185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Y194*Source!I88</f>
        <v>0.69700000000000006</v>
      </c>
      <c r="CY194">
        <f>AA194</f>
        <v>1</v>
      </c>
      <c r="CZ194">
        <f>AE194</f>
        <v>1</v>
      </c>
      <c r="DA194">
        <f>AI194</f>
        <v>1</v>
      </c>
      <c r="DB194">
        <v>0</v>
      </c>
    </row>
    <row r="195" spans="1:106" x14ac:dyDescent="0.2">
      <c r="A195">
        <f>ROW(Source!A90)</f>
        <v>90</v>
      </c>
      <c r="B195">
        <v>39076825</v>
      </c>
      <c r="C195">
        <v>39077134</v>
      </c>
      <c r="D195">
        <v>37080781</v>
      </c>
      <c r="E195">
        <v>1</v>
      </c>
      <c r="F195">
        <v>1</v>
      </c>
      <c r="G195">
        <v>1</v>
      </c>
      <c r="H195">
        <v>1</v>
      </c>
      <c r="I195" t="s">
        <v>441</v>
      </c>
      <c r="J195" t="s">
        <v>3</v>
      </c>
      <c r="K195" t="s">
        <v>442</v>
      </c>
      <c r="L195">
        <v>1191</v>
      </c>
      <c r="N195">
        <v>1013</v>
      </c>
      <c r="O195" t="s">
        <v>434</v>
      </c>
      <c r="P195" t="s">
        <v>434</v>
      </c>
      <c r="Q195">
        <v>1</v>
      </c>
      <c r="W195">
        <v>0</v>
      </c>
      <c r="X195">
        <v>912892513</v>
      </c>
      <c r="Y195">
        <v>34.56</v>
      </c>
      <c r="AA195">
        <v>0</v>
      </c>
      <c r="AB195">
        <v>0</v>
      </c>
      <c r="AC195">
        <v>0</v>
      </c>
      <c r="AD195">
        <v>59.42</v>
      </c>
      <c r="AE195">
        <v>0</v>
      </c>
      <c r="AF195">
        <v>0</v>
      </c>
      <c r="AG195">
        <v>0</v>
      </c>
      <c r="AH195">
        <v>9.92</v>
      </c>
      <c r="AI195">
        <v>1</v>
      </c>
      <c r="AJ195">
        <v>1</v>
      </c>
      <c r="AK195">
        <v>1</v>
      </c>
      <c r="AL195">
        <v>5.99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34.56</v>
      </c>
      <c r="AU195" t="s">
        <v>3</v>
      </c>
      <c r="AV195">
        <v>1</v>
      </c>
      <c r="AW195">
        <v>2</v>
      </c>
      <c r="AX195">
        <v>39077135</v>
      </c>
      <c r="AY195">
        <v>1</v>
      </c>
      <c r="AZ195">
        <v>0</v>
      </c>
      <c r="BA195">
        <v>186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Y195*Source!I90</f>
        <v>37.324800000000003</v>
      </c>
      <c r="CY195">
        <f>AD195</f>
        <v>59.42</v>
      </c>
      <c r="CZ195">
        <f>AH195</f>
        <v>9.92</v>
      </c>
      <c r="DA195">
        <f>AL195</f>
        <v>5.99</v>
      </c>
      <c r="DB195">
        <v>0</v>
      </c>
    </row>
    <row r="196" spans="1:106" x14ac:dyDescent="0.2">
      <c r="A196">
        <f>ROW(Source!A90)</f>
        <v>90</v>
      </c>
      <c r="B196">
        <v>39076825</v>
      </c>
      <c r="C196">
        <v>39077134</v>
      </c>
      <c r="D196">
        <v>37064876</v>
      </c>
      <c r="E196">
        <v>1</v>
      </c>
      <c r="F196">
        <v>1</v>
      </c>
      <c r="G196">
        <v>1</v>
      </c>
      <c r="H196">
        <v>1</v>
      </c>
      <c r="I196" t="s">
        <v>435</v>
      </c>
      <c r="J196" t="s">
        <v>3</v>
      </c>
      <c r="K196" t="s">
        <v>436</v>
      </c>
      <c r="L196">
        <v>1191</v>
      </c>
      <c r="N196">
        <v>1013</v>
      </c>
      <c r="O196" t="s">
        <v>434</v>
      </c>
      <c r="P196" t="s">
        <v>434</v>
      </c>
      <c r="Q196">
        <v>1</v>
      </c>
      <c r="W196">
        <v>0</v>
      </c>
      <c r="X196">
        <v>-1417349443</v>
      </c>
      <c r="Y196">
        <v>0.05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5.99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0.05</v>
      </c>
      <c r="AU196" t="s">
        <v>3</v>
      </c>
      <c r="AV196">
        <v>2</v>
      </c>
      <c r="AW196">
        <v>2</v>
      </c>
      <c r="AX196">
        <v>39077136</v>
      </c>
      <c r="AY196">
        <v>1</v>
      </c>
      <c r="AZ196">
        <v>0</v>
      </c>
      <c r="BA196">
        <v>187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Y196*Source!I90</f>
        <v>5.4000000000000006E-2</v>
      </c>
      <c r="CY196">
        <f>AD196</f>
        <v>0</v>
      </c>
      <c r="CZ196">
        <f>AH196</f>
        <v>0</v>
      </c>
      <c r="DA196">
        <f>AL196</f>
        <v>1</v>
      </c>
      <c r="DB196">
        <v>0</v>
      </c>
    </row>
    <row r="197" spans="1:106" x14ac:dyDescent="0.2">
      <c r="A197">
        <f>ROW(Source!A90)</f>
        <v>90</v>
      </c>
      <c r="B197">
        <v>39076825</v>
      </c>
      <c r="C197">
        <v>39077134</v>
      </c>
      <c r="D197">
        <v>36882159</v>
      </c>
      <c r="E197">
        <v>1</v>
      </c>
      <c r="F197">
        <v>1</v>
      </c>
      <c r="G197">
        <v>1</v>
      </c>
      <c r="H197">
        <v>2</v>
      </c>
      <c r="I197" t="s">
        <v>561</v>
      </c>
      <c r="J197" t="s">
        <v>562</v>
      </c>
      <c r="K197" t="s">
        <v>563</v>
      </c>
      <c r="L197">
        <v>1368</v>
      </c>
      <c r="N197">
        <v>1011</v>
      </c>
      <c r="O197" t="s">
        <v>440</v>
      </c>
      <c r="P197" t="s">
        <v>440</v>
      </c>
      <c r="Q197">
        <v>1</v>
      </c>
      <c r="W197">
        <v>0</v>
      </c>
      <c r="X197">
        <v>-1718674368</v>
      </c>
      <c r="Y197">
        <v>0.03</v>
      </c>
      <c r="AA197">
        <v>0</v>
      </c>
      <c r="AB197">
        <v>670.82</v>
      </c>
      <c r="AC197">
        <v>13.5</v>
      </c>
      <c r="AD197">
        <v>0</v>
      </c>
      <c r="AE197">
        <v>0</v>
      </c>
      <c r="AF197">
        <v>111.99</v>
      </c>
      <c r="AG197">
        <v>13.5</v>
      </c>
      <c r="AH197">
        <v>0</v>
      </c>
      <c r="AI197">
        <v>1</v>
      </c>
      <c r="AJ197">
        <v>5.99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0.03</v>
      </c>
      <c r="AU197" t="s">
        <v>3</v>
      </c>
      <c r="AV197">
        <v>0</v>
      </c>
      <c r="AW197">
        <v>2</v>
      </c>
      <c r="AX197">
        <v>39077137</v>
      </c>
      <c r="AY197">
        <v>1</v>
      </c>
      <c r="AZ197">
        <v>0</v>
      </c>
      <c r="BA197">
        <v>188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Y197*Source!I90</f>
        <v>3.2399999999999998E-2</v>
      </c>
      <c r="CY197">
        <f>AB197</f>
        <v>670.82</v>
      </c>
      <c r="CZ197">
        <f>AF197</f>
        <v>111.99</v>
      </c>
      <c r="DA197">
        <f>AJ197</f>
        <v>5.99</v>
      </c>
      <c r="DB197">
        <v>0</v>
      </c>
    </row>
    <row r="198" spans="1:106" x14ac:dyDescent="0.2">
      <c r="A198">
        <f>ROW(Source!A90)</f>
        <v>90</v>
      </c>
      <c r="B198">
        <v>39076825</v>
      </c>
      <c r="C198">
        <v>39077134</v>
      </c>
      <c r="D198">
        <v>36883554</v>
      </c>
      <c r="E198">
        <v>1</v>
      </c>
      <c r="F198">
        <v>1</v>
      </c>
      <c r="G198">
        <v>1</v>
      </c>
      <c r="H198">
        <v>2</v>
      </c>
      <c r="I198" t="s">
        <v>443</v>
      </c>
      <c r="J198" t="s">
        <v>444</v>
      </c>
      <c r="K198" t="s">
        <v>445</v>
      </c>
      <c r="L198">
        <v>1368</v>
      </c>
      <c r="N198">
        <v>1011</v>
      </c>
      <c r="O198" t="s">
        <v>440</v>
      </c>
      <c r="P198" t="s">
        <v>440</v>
      </c>
      <c r="Q198">
        <v>1</v>
      </c>
      <c r="W198">
        <v>0</v>
      </c>
      <c r="X198">
        <v>1372534845</v>
      </c>
      <c r="Y198">
        <v>0.02</v>
      </c>
      <c r="AA198">
        <v>0</v>
      </c>
      <c r="AB198">
        <v>393.6</v>
      </c>
      <c r="AC198">
        <v>11.6</v>
      </c>
      <c r="AD198">
        <v>0</v>
      </c>
      <c r="AE198">
        <v>0</v>
      </c>
      <c r="AF198">
        <v>65.709999999999994</v>
      </c>
      <c r="AG198">
        <v>11.6</v>
      </c>
      <c r="AH198">
        <v>0</v>
      </c>
      <c r="AI198">
        <v>1</v>
      </c>
      <c r="AJ198">
        <v>5.99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0.02</v>
      </c>
      <c r="AU198" t="s">
        <v>3</v>
      </c>
      <c r="AV198">
        <v>0</v>
      </c>
      <c r="AW198">
        <v>2</v>
      </c>
      <c r="AX198">
        <v>39077138</v>
      </c>
      <c r="AY198">
        <v>1</v>
      </c>
      <c r="AZ198">
        <v>0</v>
      </c>
      <c r="BA198">
        <v>189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Y198*Source!I90</f>
        <v>2.1600000000000001E-2</v>
      </c>
      <c r="CY198">
        <f>AB198</f>
        <v>393.6</v>
      </c>
      <c r="CZ198">
        <f>AF198</f>
        <v>65.709999999999994</v>
      </c>
      <c r="DA198">
        <f>AJ198</f>
        <v>5.99</v>
      </c>
      <c r="DB198">
        <v>0</v>
      </c>
    </row>
    <row r="199" spans="1:106" x14ac:dyDescent="0.2">
      <c r="A199">
        <f>ROW(Source!A90)</f>
        <v>90</v>
      </c>
      <c r="B199">
        <v>39076825</v>
      </c>
      <c r="C199">
        <v>39077134</v>
      </c>
      <c r="D199">
        <v>36802094</v>
      </c>
      <c r="E199">
        <v>1</v>
      </c>
      <c r="F199">
        <v>1</v>
      </c>
      <c r="G199">
        <v>1</v>
      </c>
      <c r="H199">
        <v>3</v>
      </c>
      <c r="I199" t="s">
        <v>564</v>
      </c>
      <c r="J199" t="s">
        <v>565</v>
      </c>
      <c r="K199" t="s">
        <v>566</v>
      </c>
      <c r="L199">
        <v>1346</v>
      </c>
      <c r="N199">
        <v>1009</v>
      </c>
      <c r="O199" t="s">
        <v>97</v>
      </c>
      <c r="P199" t="s">
        <v>97</v>
      </c>
      <c r="Q199">
        <v>1</v>
      </c>
      <c r="W199">
        <v>0</v>
      </c>
      <c r="X199">
        <v>-1088866022</v>
      </c>
      <c r="Y199">
        <v>0.11</v>
      </c>
      <c r="AA199">
        <v>182.1</v>
      </c>
      <c r="AB199">
        <v>0</v>
      </c>
      <c r="AC199">
        <v>0</v>
      </c>
      <c r="AD199">
        <v>0</v>
      </c>
      <c r="AE199">
        <v>30.4</v>
      </c>
      <c r="AF199">
        <v>0</v>
      </c>
      <c r="AG199">
        <v>0</v>
      </c>
      <c r="AH199">
        <v>0</v>
      </c>
      <c r="AI199">
        <v>5.99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0.11</v>
      </c>
      <c r="AU199" t="s">
        <v>3</v>
      </c>
      <c r="AV199">
        <v>0</v>
      </c>
      <c r="AW199">
        <v>2</v>
      </c>
      <c r="AX199">
        <v>39077139</v>
      </c>
      <c r="AY199">
        <v>1</v>
      </c>
      <c r="AZ199">
        <v>0</v>
      </c>
      <c r="BA199">
        <v>190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Y199*Source!I90</f>
        <v>0.1188</v>
      </c>
      <c r="CY199">
        <f t="shared" ref="CY199:CY204" si="24">AA199</f>
        <v>182.1</v>
      </c>
      <c r="CZ199">
        <f t="shared" ref="CZ199:CZ204" si="25">AE199</f>
        <v>30.4</v>
      </c>
      <c r="DA199">
        <f t="shared" ref="DA199:DA204" si="26">AI199</f>
        <v>5.99</v>
      </c>
      <c r="DB199">
        <v>0</v>
      </c>
    </row>
    <row r="200" spans="1:106" x14ac:dyDescent="0.2">
      <c r="A200">
        <f>ROW(Source!A90)</f>
        <v>90</v>
      </c>
      <c r="B200">
        <v>39076825</v>
      </c>
      <c r="C200">
        <v>39077134</v>
      </c>
      <c r="D200">
        <v>36804580</v>
      </c>
      <c r="E200">
        <v>1</v>
      </c>
      <c r="F200">
        <v>1</v>
      </c>
      <c r="G200">
        <v>1</v>
      </c>
      <c r="H200">
        <v>3</v>
      </c>
      <c r="I200" t="s">
        <v>592</v>
      </c>
      <c r="J200" t="s">
        <v>593</v>
      </c>
      <c r="K200" t="s">
        <v>594</v>
      </c>
      <c r="L200">
        <v>1355</v>
      </c>
      <c r="N200">
        <v>1010</v>
      </c>
      <c r="O200" t="s">
        <v>105</v>
      </c>
      <c r="P200" t="s">
        <v>105</v>
      </c>
      <c r="Q200">
        <v>100</v>
      </c>
      <c r="W200">
        <v>0</v>
      </c>
      <c r="X200">
        <v>1794244060</v>
      </c>
      <c r="Y200">
        <v>1.02</v>
      </c>
      <c r="AA200">
        <v>515.14</v>
      </c>
      <c r="AB200">
        <v>0</v>
      </c>
      <c r="AC200">
        <v>0</v>
      </c>
      <c r="AD200">
        <v>0</v>
      </c>
      <c r="AE200">
        <v>86</v>
      </c>
      <c r="AF200">
        <v>0</v>
      </c>
      <c r="AG200">
        <v>0</v>
      </c>
      <c r="AH200">
        <v>0</v>
      </c>
      <c r="AI200">
        <v>5.99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1.02</v>
      </c>
      <c r="AU200" t="s">
        <v>3</v>
      </c>
      <c r="AV200">
        <v>0</v>
      </c>
      <c r="AW200">
        <v>2</v>
      </c>
      <c r="AX200">
        <v>39077140</v>
      </c>
      <c r="AY200">
        <v>1</v>
      </c>
      <c r="AZ200">
        <v>0</v>
      </c>
      <c r="BA200">
        <v>191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Y200*Source!I90</f>
        <v>1.1016000000000001</v>
      </c>
      <c r="CY200">
        <f t="shared" si="24"/>
        <v>515.14</v>
      </c>
      <c r="CZ200">
        <f t="shared" si="25"/>
        <v>86</v>
      </c>
      <c r="DA200">
        <f t="shared" si="26"/>
        <v>5.99</v>
      </c>
      <c r="DB200">
        <v>0</v>
      </c>
    </row>
    <row r="201" spans="1:106" x14ac:dyDescent="0.2">
      <c r="A201">
        <f>ROW(Source!A90)</f>
        <v>90</v>
      </c>
      <c r="B201">
        <v>39076825</v>
      </c>
      <c r="C201">
        <v>39077134</v>
      </c>
      <c r="D201">
        <v>36804940</v>
      </c>
      <c r="E201">
        <v>1</v>
      </c>
      <c r="F201">
        <v>1</v>
      </c>
      <c r="G201">
        <v>1</v>
      </c>
      <c r="H201">
        <v>3</v>
      </c>
      <c r="I201" t="s">
        <v>595</v>
      </c>
      <c r="J201" t="s">
        <v>596</v>
      </c>
      <c r="K201" t="s">
        <v>597</v>
      </c>
      <c r="L201">
        <v>1348</v>
      </c>
      <c r="N201">
        <v>1009</v>
      </c>
      <c r="O201" t="s">
        <v>92</v>
      </c>
      <c r="P201" t="s">
        <v>92</v>
      </c>
      <c r="Q201">
        <v>1000</v>
      </c>
      <c r="W201">
        <v>0</v>
      </c>
      <c r="X201">
        <v>797358079</v>
      </c>
      <c r="Y201">
        <v>1.6000000000000001E-4</v>
      </c>
      <c r="AA201">
        <v>178502</v>
      </c>
      <c r="AB201">
        <v>0</v>
      </c>
      <c r="AC201">
        <v>0</v>
      </c>
      <c r="AD201">
        <v>0</v>
      </c>
      <c r="AE201">
        <v>29800</v>
      </c>
      <c r="AF201">
        <v>0</v>
      </c>
      <c r="AG201">
        <v>0</v>
      </c>
      <c r="AH201">
        <v>0</v>
      </c>
      <c r="AI201">
        <v>5.99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1.6000000000000001E-4</v>
      </c>
      <c r="AU201" t="s">
        <v>3</v>
      </c>
      <c r="AV201">
        <v>0</v>
      </c>
      <c r="AW201">
        <v>2</v>
      </c>
      <c r="AX201">
        <v>39077141</v>
      </c>
      <c r="AY201">
        <v>1</v>
      </c>
      <c r="AZ201">
        <v>0</v>
      </c>
      <c r="BA201">
        <v>192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Y201*Source!I90</f>
        <v>1.7280000000000003E-4</v>
      </c>
      <c r="CY201">
        <f t="shared" si="24"/>
        <v>178502</v>
      </c>
      <c r="CZ201">
        <f t="shared" si="25"/>
        <v>29800</v>
      </c>
      <c r="DA201">
        <f t="shared" si="26"/>
        <v>5.99</v>
      </c>
      <c r="DB201">
        <v>0</v>
      </c>
    </row>
    <row r="202" spans="1:106" x14ac:dyDescent="0.2">
      <c r="A202">
        <f>ROW(Source!A90)</f>
        <v>90</v>
      </c>
      <c r="B202">
        <v>39076825</v>
      </c>
      <c r="C202">
        <v>39077134</v>
      </c>
      <c r="D202">
        <v>36804944</v>
      </c>
      <c r="E202">
        <v>1</v>
      </c>
      <c r="F202">
        <v>1</v>
      </c>
      <c r="G202">
        <v>1</v>
      </c>
      <c r="H202">
        <v>3</v>
      </c>
      <c r="I202" t="s">
        <v>581</v>
      </c>
      <c r="J202" t="s">
        <v>582</v>
      </c>
      <c r="K202" t="s">
        <v>583</v>
      </c>
      <c r="L202">
        <v>1348</v>
      </c>
      <c r="N202">
        <v>1009</v>
      </c>
      <c r="O202" t="s">
        <v>92</v>
      </c>
      <c r="P202" t="s">
        <v>92</v>
      </c>
      <c r="Q202">
        <v>1000</v>
      </c>
      <c r="W202">
        <v>0</v>
      </c>
      <c r="X202">
        <v>-1755229539</v>
      </c>
      <c r="Y202">
        <v>2.9999999999999997E-4</v>
      </c>
      <c r="AA202">
        <v>74455.7</v>
      </c>
      <c r="AB202">
        <v>0</v>
      </c>
      <c r="AC202">
        <v>0</v>
      </c>
      <c r="AD202">
        <v>0</v>
      </c>
      <c r="AE202">
        <v>12430</v>
      </c>
      <c r="AF202">
        <v>0</v>
      </c>
      <c r="AG202">
        <v>0</v>
      </c>
      <c r="AH202">
        <v>0</v>
      </c>
      <c r="AI202">
        <v>5.99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2.9999999999999997E-4</v>
      </c>
      <c r="AU202" t="s">
        <v>3</v>
      </c>
      <c r="AV202">
        <v>0</v>
      </c>
      <c r="AW202">
        <v>2</v>
      </c>
      <c r="AX202">
        <v>39077142</v>
      </c>
      <c r="AY202">
        <v>1</v>
      </c>
      <c r="AZ202">
        <v>0</v>
      </c>
      <c r="BA202">
        <v>193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Y202*Source!I90</f>
        <v>3.2400000000000001E-4</v>
      </c>
      <c r="CY202">
        <f t="shared" si="24"/>
        <v>74455.7</v>
      </c>
      <c r="CZ202">
        <f t="shared" si="25"/>
        <v>12430</v>
      </c>
      <c r="DA202">
        <f t="shared" si="26"/>
        <v>5.99</v>
      </c>
      <c r="DB202">
        <v>0</v>
      </c>
    </row>
    <row r="203" spans="1:106" x14ac:dyDescent="0.2">
      <c r="A203">
        <f>ROW(Source!A90)</f>
        <v>90</v>
      </c>
      <c r="B203">
        <v>39076825</v>
      </c>
      <c r="C203">
        <v>39077134</v>
      </c>
      <c r="D203">
        <v>36855277</v>
      </c>
      <c r="E203">
        <v>1</v>
      </c>
      <c r="F203">
        <v>1</v>
      </c>
      <c r="G203">
        <v>1</v>
      </c>
      <c r="H203">
        <v>3</v>
      </c>
      <c r="I203" t="s">
        <v>279</v>
      </c>
      <c r="J203" t="s">
        <v>281</v>
      </c>
      <c r="K203" t="s">
        <v>280</v>
      </c>
      <c r="L203">
        <v>1355</v>
      </c>
      <c r="N203">
        <v>1010</v>
      </c>
      <c r="O203" t="s">
        <v>105</v>
      </c>
      <c r="P203" t="s">
        <v>105</v>
      </c>
      <c r="Q203">
        <v>100</v>
      </c>
      <c r="W203">
        <v>0</v>
      </c>
      <c r="X203">
        <v>1765884982</v>
      </c>
      <c r="Y203">
        <v>1</v>
      </c>
      <c r="AA203">
        <v>4216.4799999999996</v>
      </c>
      <c r="AB203">
        <v>0</v>
      </c>
      <c r="AC203">
        <v>0</v>
      </c>
      <c r="AD203">
        <v>0</v>
      </c>
      <c r="AE203">
        <v>703.92</v>
      </c>
      <c r="AF203">
        <v>0</v>
      </c>
      <c r="AG203">
        <v>0</v>
      </c>
      <c r="AH203">
        <v>0</v>
      </c>
      <c r="AI203">
        <v>5.99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3</v>
      </c>
      <c r="AT203">
        <v>1</v>
      </c>
      <c r="AU203" t="s">
        <v>3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Y203*Source!I90</f>
        <v>1.08</v>
      </c>
      <c r="CY203">
        <f t="shared" si="24"/>
        <v>4216.4799999999996</v>
      </c>
      <c r="CZ203">
        <f t="shared" si="25"/>
        <v>703.92</v>
      </c>
      <c r="DA203">
        <f t="shared" si="26"/>
        <v>5.99</v>
      </c>
      <c r="DB203">
        <v>0</v>
      </c>
    </row>
    <row r="204" spans="1:106" x14ac:dyDescent="0.2">
      <c r="A204">
        <f>ROW(Source!A90)</f>
        <v>90</v>
      </c>
      <c r="B204">
        <v>39076825</v>
      </c>
      <c r="C204">
        <v>39077134</v>
      </c>
      <c r="D204">
        <v>36799065</v>
      </c>
      <c r="E204">
        <v>17</v>
      </c>
      <c r="F204">
        <v>1</v>
      </c>
      <c r="G204">
        <v>1</v>
      </c>
      <c r="H204">
        <v>3</v>
      </c>
      <c r="I204" t="s">
        <v>573</v>
      </c>
      <c r="J204" t="s">
        <v>3</v>
      </c>
      <c r="K204" t="s">
        <v>574</v>
      </c>
      <c r="L204">
        <v>1374</v>
      </c>
      <c r="N204">
        <v>1013</v>
      </c>
      <c r="O204" t="s">
        <v>575</v>
      </c>
      <c r="P204" t="s">
        <v>575</v>
      </c>
      <c r="Q204">
        <v>1</v>
      </c>
      <c r="W204">
        <v>0</v>
      </c>
      <c r="X204">
        <v>-1731369543</v>
      </c>
      <c r="Y204">
        <v>6.86</v>
      </c>
      <c r="AA204">
        <v>1</v>
      </c>
      <c r="AB204">
        <v>0</v>
      </c>
      <c r="AC204">
        <v>0</v>
      </c>
      <c r="AD204">
        <v>0</v>
      </c>
      <c r="AE204">
        <v>1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6.86</v>
      </c>
      <c r="AU204" t="s">
        <v>3</v>
      </c>
      <c r="AV204">
        <v>0</v>
      </c>
      <c r="AW204">
        <v>2</v>
      </c>
      <c r="AX204">
        <v>39077143</v>
      </c>
      <c r="AY204">
        <v>1</v>
      </c>
      <c r="AZ204">
        <v>0</v>
      </c>
      <c r="BA204">
        <v>194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Y204*Source!I90</f>
        <v>7.4088000000000012</v>
      </c>
      <c r="CY204">
        <f t="shared" si="24"/>
        <v>1</v>
      </c>
      <c r="CZ204">
        <f t="shared" si="25"/>
        <v>1</v>
      </c>
      <c r="DA204">
        <f t="shared" si="26"/>
        <v>1</v>
      </c>
      <c r="DB204">
        <v>0</v>
      </c>
    </row>
    <row r="205" spans="1:106" x14ac:dyDescent="0.2">
      <c r="A205">
        <f>ROW(Source!A92)</f>
        <v>92</v>
      </c>
      <c r="B205">
        <v>39076825</v>
      </c>
      <c r="C205">
        <v>39077144</v>
      </c>
      <c r="D205">
        <v>37080781</v>
      </c>
      <c r="E205">
        <v>1</v>
      </c>
      <c r="F205">
        <v>1</v>
      </c>
      <c r="G205">
        <v>1</v>
      </c>
      <c r="H205">
        <v>1</v>
      </c>
      <c r="I205" t="s">
        <v>441</v>
      </c>
      <c r="J205" t="s">
        <v>3</v>
      </c>
      <c r="K205" t="s">
        <v>442</v>
      </c>
      <c r="L205">
        <v>1191</v>
      </c>
      <c r="N205">
        <v>1013</v>
      </c>
      <c r="O205" t="s">
        <v>434</v>
      </c>
      <c r="P205" t="s">
        <v>434</v>
      </c>
      <c r="Q205">
        <v>1</v>
      </c>
      <c r="W205">
        <v>0</v>
      </c>
      <c r="X205">
        <v>912892513</v>
      </c>
      <c r="Y205">
        <v>78.08</v>
      </c>
      <c r="AA205">
        <v>0</v>
      </c>
      <c r="AB205">
        <v>0</v>
      </c>
      <c r="AC205">
        <v>0</v>
      </c>
      <c r="AD205">
        <v>59.42</v>
      </c>
      <c r="AE205">
        <v>0</v>
      </c>
      <c r="AF205">
        <v>0</v>
      </c>
      <c r="AG205">
        <v>0</v>
      </c>
      <c r="AH205">
        <v>9.92</v>
      </c>
      <c r="AI205">
        <v>1</v>
      </c>
      <c r="AJ205">
        <v>1</v>
      </c>
      <c r="AK205">
        <v>1</v>
      </c>
      <c r="AL205">
        <v>5.99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78.08</v>
      </c>
      <c r="AU205" t="s">
        <v>3</v>
      </c>
      <c r="AV205">
        <v>1</v>
      </c>
      <c r="AW205">
        <v>2</v>
      </c>
      <c r="AX205">
        <v>39077145</v>
      </c>
      <c r="AY205">
        <v>1</v>
      </c>
      <c r="AZ205">
        <v>0</v>
      </c>
      <c r="BA205">
        <v>195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Y205*Source!I92</f>
        <v>65.587199999999996</v>
      </c>
      <c r="CY205">
        <f>AD205</f>
        <v>59.42</v>
      </c>
      <c r="CZ205">
        <f>AH205</f>
        <v>9.92</v>
      </c>
      <c r="DA205">
        <f>AL205</f>
        <v>5.99</v>
      </c>
      <c r="DB205">
        <v>0</v>
      </c>
    </row>
    <row r="206" spans="1:106" x14ac:dyDescent="0.2">
      <c r="A206">
        <f>ROW(Source!A92)</f>
        <v>92</v>
      </c>
      <c r="B206">
        <v>39076825</v>
      </c>
      <c r="C206">
        <v>39077144</v>
      </c>
      <c r="D206">
        <v>37064876</v>
      </c>
      <c r="E206">
        <v>1</v>
      </c>
      <c r="F206">
        <v>1</v>
      </c>
      <c r="G206">
        <v>1</v>
      </c>
      <c r="H206">
        <v>1</v>
      </c>
      <c r="I206" t="s">
        <v>435</v>
      </c>
      <c r="J206" t="s">
        <v>3</v>
      </c>
      <c r="K206" t="s">
        <v>436</v>
      </c>
      <c r="L206">
        <v>1191</v>
      </c>
      <c r="N206">
        <v>1013</v>
      </c>
      <c r="O206" t="s">
        <v>434</v>
      </c>
      <c r="P206" t="s">
        <v>434</v>
      </c>
      <c r="Q206">
        <v>1</v>
      </c>
      <c r="W206">
        <v>0</v>
      </c>
      <c r="X206">
        <v>-1417349443</v>
      </c>
      <c r="Y206">
        <v>2.16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5.99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2.16</v>
      </c>
      <c r="AU206" t="s">
        <v>3</v>
      </c>
      <c r="AV206">
        <v>2</v>
      </c>
      <c r="AW206">
        <v>2</v>
      </c>
      <c r="AX206">
        <v>39077146</v>
      </c>
      <c r="AY206">
        <v>1</v>
      </c>
      <c r="AZ206">
        <v>0</v>
      </c>
      <c r="BA206">
        <v>196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Y206*Source!I92</f>
        <v>1.8144</v>
      </c>
      <c r="CY206">
        <f>AD206</f>
        <v>0</v>
      </c>
      <c r="CZ206">
        <f>AH206</f>
        <v>0</v>
      </c>
      <c r="DA206">
        <f>AL206</f>
        <v>1</v>
      </c>
      <c r="DB206">
        <v>0</v>
      </c>
    </row>
    <row r="207" spans="1:106" x14ac:dyDescent="0.2">
      <c r="A207">
        <f>ROW(Source!A92)</f>
        <v>92</v>
      </c>
      <c r="B207">
        <v>39076825</v>
      </c>
      <c r="C207">
        <v>39077144</v>
      </c>
      <c r="D207">
        <v>36882159</v>
      </c>
      <c r="E207">
        <v>1</v>
      </c>
      <c r="F207">
        <v>1</v>
      </c>
      <c r="G207">
        <v>1</v>
      </c>
      <c r="H207">
        <v>2</v>
      </c>
      <c r="I207" t="s">
        <v>561</v>
      </c>
      <c r="J207" t="s">
        <v>562</v>
      </c>
      <c r="K207" t="s">
        <v>563</v>
      </c>
      <c r="L207">
        <v>1368</v>
      </c>
      <c r="N207">
        <v>1011</v>
      </c>
      <c r="O207" t="s">
        <v>440</v>
      </c>
      <c r="P207" t="s">
        <v>440</v>
      </c>
      <c r="Q207">
        <v>1</v>
      </c>
      <c r="W207">
        <v>0</v>
      </c>
      <c r="X207">
        <v>-1718674368</v>
      </c>
      <c r="Y207">
        <v>1.08</v>
      </c>
      <c r="AA207">
        <v>0</v>
      </c>
      <c r="AB207">
        <v>670.82</v>
      </c>
      <c r="AC207">
        <v>13.5</v>
      </c>
      <c r="AD207">
        <v>0</v>
      </c>
      <c r="AE207">
        <v>0</v>
      </c>
      <c r="AF207">
        <v>111.99</v>
      </c>
      <c r="AG207">
        <v>13.5</v>
      </c>
      <c r="AH207">
        <v>0</v>
      </c>
      <c r="AI207">
        <v>1</v>
      </c>
      <c r="AJ207">
        <v>5.99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1.08</v>
      </c>
      <c r="AU207" t="s">
        <v>3</v>
      </c>
      <c r="AV207">
        <v>0</v>
      </c>
      <c r="AW207">
        <v>2</v>
      </c>
      <c r="AX207">
        <v>39077147</v>
      </c>
      <c r="AY207">
        <v>1</v>
      </c>
      <c r="AZ207">
        <v>0</v>
      </c>
      <c r="BA207">
        <v>197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Y207*Source!I92</f>
        <v>0.90720000000000001</v>
      </c>
      <c r="CY207">
        <f>AB207</f>
        <v>670.82</v>
      </c>
      <c r="CZ207">
        <f>AF207</f>
        <v>111.99</v>
      </c>
      <c r="DA207">
        <f>AJ207</f>
        <v>5.99</v>
      </c>
      <c r="DB207">
        <v>0</v>
      </c>
    </row>
    <row r="208" spans="1:106" x14ac:dyDescent="0.2">
      <c r="A208">
        <f>ROW(Source!A92)</f>
        <v>92</v>
      </c>
      <c r="B208">
        <v>39076825</v>
      </c>
      <c r="C208">
        <v>39077144</v>
      </c>
      <c r="D208">
        <v>36883554</v>
      </c>
      <c r="E208">
        <v>1</v>
      </c>
      <c r="F208">
        <v>1</v>
      </c>
      <c r="G208">
        <v>1</v>
      </c>
      <c r="H208">
        <v>2</v>
      </c>
      <c r="I208" t="s">
        <v>443</v>
      </c>
      <c r="J208" t="s">
        <v>444</v>
      </c>
      <c r="K208" t="s">
        <v>445</v>
      </c>
      <c r="L208">
        <v>1368</v>
      </c>
      <c r="N208">
        <v>1011</v>
      </c>
      <c r="O208" t="s">
        <v>440</v>
      </c>
      <c r="P208" t="s">
        <v>440</v>
      </c>
      <c r="Q208">
        <v>1</v>
      </c>
      <c r="W208">
        <v>0</v>
      </c>
      <c r="X208">
        <v>1372534845</v>
      </c>
      <c r="Y208">
        <v>1.08</v>
      </c>
      <c r="AA208">
        <v>0</v>
      </c>
      <c r="AB208">
        <v>393.6</v>
      </c>
      <c r="AC208">
        <v>11.6</v>
      </c>
      <c r="AD208">
        <v>0</v>
      </c>
      <c r="AE208">
        <v>0</v>
      </c>
      <c r="AF208">
        <v>65.709999999999994</v>
      </c>
      <c r="AG208">
        <v>11.6</v>
      </c>
      <c r="AH208">
        <v>0</v>
      </c>
      <c r="AI208">
        <v>1</v>
      </c>
      <c r="AJ208">
        <v>5.99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1.08</v>
      </c>
      <c r="AU208" t="s">
        <v>3</v>
      </c>
      <c r="AV208">
        <v>0</v>
      </c>
      <c r="AW208">
        <v>2</v>
      </c>
      <c r="AX208">
        <v>39077148</v>
      </c>
      <c r="AY208">
        <v>1</v>
      </c>
      <c r="AZ208">
        <v>0</v>
      </c>
      <c r="BA208">
        <v>198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Y208*Source!I92</f>
        <v>0.90720000000000001</v>
      </c>
      <c r="CY208">
        <f>AB208</f>
        <v>393.6</v>
      </c>
      <c r="CZ208">
        <f>AF208</f>
        <v>65.709999999999994</v>
      </c>
      <c r="DA208">
        <f>AJ208</f>
        <v>5.99</v>
      </c>
      <c r="DB208">
        <v>0</v>
      </c>
    </row>
    <row r="209" spans="1:106" x14ac:dyDescent="0.2">
      <c r="A209">
        <f>ROW(Source!A92)</f>
        <v>92</v>
      </c>
      <c r="B209">
        <v>39076825</v>
      </c>
      <c r="C209">
        <v>39077144</v>
      </c>
      <c r="D209">
        <v>36802094</v>
      </c>
      <c r="E209">
        <v>1</v>
      </c>
      <c r="F209">
        <v>1</v>
      </c>
      <c r="G209">
        <v>1</v>
      </c>
      <c r="H209">
        <v>3</v>
      </c>
      <c r="I209" t="s">
        <v>564</v>
      </c>
      <c r="J209" t="s">
        <v>565</v>
      </c>
      <c r="K209" t="s">
        <v>566</v>
      </c>
      <c r="L209">
        <v>1346</v>
      </c>
      <c r="N209">
        <v>1009</v>
      </c>
      <c r="O209" t="s">
        <v>97</v>
      </c>
      <c r="P209" t="s">
        <v>97</v>
      </c>
      <c r="Q209">
        <v>1</v>
      </c>
      <c r="W209">
        <v>0</v>
      </c>
      <c r="X209">
        <v>-1088866022</v>
      </c>
      <c r="Y209">
        <v>0.31</v>
      </c>
      <c r="AA209">
        <v>182.1</v>
      </c>
      <c r="AB209">
        <v>0</v>
      </c>
      <c r="AC209">
        <v>0</v>
      </c>
      <c r="AD209">
        <v>0</v>
      </c>
      <c r="AE209">
        <v>30.4</v>
      </c>
      <c r="AF209">
        <v>0</v>
      </c>
      <c r="AG209">
        <v>0</v>
      </c>
      <c r="AH209">
        <v>0</v>
      </c>
      <c r="AI209">
        <v>5.99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0.31</v>
      </c>
      <c r="AU209" t="s">
        <v>3</v>
      </c>
      <c r="AV209">
        <v>0</v>
      </c>
      <c r="AW209">
        <v>2</v>
      </c>
      <c r="AX209">
        <v>39077149</v>
      </c>
      <c r="AY209">
        <v>1</v>
      </c>
      <c r="AZ209">
        <v>0</v>
      </c>
      <c r="BA209">
        <v>199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Y209*Source!I92</f>
        <v>0.26039999999999996</v>
      </c>
      <c r="CY209">
        <f t="shared" ref="CY209:CY214" si="27">AA209</f>
        <v>182.1</v>
      </c>
      <c r="CZ209">
        <f t="shared" ref="CZ209:CZ214" si="28">AE209</f>
        <v>30.4</v>
      </c>
      <c r="DA209">
        <f t="shared" ref="DA209:DA214" si="29">AI209</f>
        <v>5.99</v>
      </c>
      <c r="DB209">
        <v>0</v>
      </c>
    </row>
    <row r="210" spans="1:106" x14ac:dyDescent="0.2">
      <c r="A210">
        <f>ROW(Source!A92)</f>
        <v>92</v>
      </c>
      <c r="B210">
        <v>39076825</v>
      </c>
      <c r="C210">
        <v>39077144</v>
      </c>
      <c r="D210">
        <v>36804455</v>
      </c>
      <c r="E210">
        <v>1</v>
      </c>
      <c r="F210">
        <v>1</v>
      </c>
      <c r="G210">
        <v>1</v>
      </c>
      <c r="H210">
        <v>3</v>
      </c>
      <c r="I210" t="s">
        <v>598</v>
      </c>
      <c r="J210" t="s">
        <v>599</v>
      </c>
      <c r="K210" t="s">
        <v>600</v>
      </c>
      <c r="L210">
        <v>1348</v>
      </c>
      <c r="N210">
        <v>1009</v>
      </c>
      <c r="O210" t="s">
        <v>92</v>
      </c>
      <c r="P210" t="s">
        <v>92</v>
      </c>
      <c r="Q210">
        <v>1000</v>
      </c>
      <c r="W210">
        <v>0</v>
      </c>
      <c r="X210">
        <v>251332693</v>
      </c>
      <c r="Y210">
        <v>3.0599999999999998E-3</v>
      </c>
      <c r="AA210">
        <v>74455.7</v>
      </c>
      <c r="AB210">
        <v>0</v>
      </c>
      <c r="AC210">
        <v>0</v>
      </c>
      <c r="AD210">
        <v>0</v>
      </c>
      <c r="AE210">
        <v>12430</v>
      </c>
      <c r="AF210">
        <v>0</v>
      </c>
      <c r="AG210">
        <v>0</v>
      </c>
      <c r="AH210">
        <v>0</v>
      </c>
      <c r="AI210">
        <v>5.99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3.0599999999999998E-3</v>
      </c>
      <c r="AU210" t="s">
        <v>3</v>
      </c>
      <c r="AV210">
        <v>0</v>
      </c>
      <c r="AW210">
        <v>2</v>
      </c>
      <c r="AX210">
        <v>39077150</v>
      </c>
      <c r="AY210">
        <v>1</v>
      </c>
      <c r="AZ210">
        <v>0</v>
      </c>
      <c r="BA210">
        <v>200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Y210*Source!I92</f>
        <v>2.5703999999999996E-3</v>
      </c>
      <c r="CY210">
        <f t="shared" si="27"/>
        <v>74455.7</v>
      </c>
      <c r="CZ210">
        <f t="shared" si="28"/>
        <v>12430</v>
      </c>
      <c r="DA210">
        <f t="shared" si="29"/>
        <v>5.99</v>
      </c>
      <c r="DB210">
        <v>0</v>
      </c>
    </row>
    <row r="211" spans="1:106" x14ac:dyDescent="0.2">
      <c r="A211">
        <f>ROW(Source!A92)</f>
        <v>92</v>
      </c>
      <c r="B211">
        <v>39076825</v>
      </c>
      <c r="C211">
        <v>39077144</v>
      </c>
      <c r="D211">
        <v>36804580</v>
      </c>
      <c r="E211">
        <v>1</v>
      </c>
      <c r="F211">
        <v>1</v>
      </c>
      <c r="G211">
        <v>1</v>
      </c>
      <c r="H211">
        <v>3</v>
      </c>
      <c r="I211" t="s">
        <v>592</v>
      </c>
      <c r="J211" t="s">
        <v>593</v>
      </c>
      <c r="K211" t="s">
        <v>594</v>
      </c>
      <c r="L211">
        <v>1355</v>
      </c>
      <c r="N211">
        <v>1010</v>
      </c>
      <c r="O211" t="s">
        <v>105</v>
      </c>
      <c r="P211" t="s">
        <v>105</v>
      </c>
      <c r="Q211">
        <v>100</v>
      </c>
      <c r="W211">
        <v>0</v>
      </c>
      <c r="X211">
        <v>1794244060</v>
      </c>
      <c r="Y211">
        <v>4.08</v>
      </c>
      <c r="AA211">
        <v>515.14</v>
      </c>
      <c r="AB211">
        <v>0</v>
      </c>
      <c r="AC211">
        <v>0</v>
      </c>
      <c r="AD211">
        <v>0</v>
      </c>
      <c r="AE211">
        <v>86</v>
      </c>
      <c r="AF211">
        <v>0</v>
      </c>
      <c r="AG211">
        <v>0</v>
      </c>
      <c r="AH211">
        <v>0</v>
      </c>
      <c r="AI211">
        <v>5.99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4.08</v>
      </c>
      <c r="AU211" t="s">
        <v>3</v>
      </c>
      <c r="AV211">
        <v>0</v>
      </c>
      <c r="AW211">
        <v>2</v>
      </c>
      <c r="AX211">
        <v>39077151</v>
      </c>
      <c r="AY211">
        <v>1</v>
      </c>
      <c r="AZ211">
        <v>0</v>
      </c>
      <c r="BA211">
        <v>201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Y211*Source!I92</f>
        <v>3.4272</v>
      </c>
      <c r="CY211">
        <f t="shared" si="27"/>
        <v>515.14</v>
      </c>
      <c r="CZ211">
        <f t="shared" si="28"/>
        <v>86</v>
      </c>
      <c r="DA211">
        <f t="shared" si="29"/>
        <v>5.99</v>
      </c>
      <c r="DB211">
        <v>0</v>
      </c>
    </row>
    <row r="212" spans="1:106" x14ac:dyDescent="0.2">
      <c r="A212">
        <f>ROW(Source!A92)</f>
        <v>92</v>
      </c>
      <c r="B212">
        <v>39076825</v>
      </c>
      <c r="C212">
        <v>39077144</v>
      </c>
      <c r="D212">
        <v>36854455</v>
      </c>
      <c r="E212">
        <v>1</v>
      </c>
      <c r="F212">
        <v>1</v>
      </c>
      <c r="G212">
        <v>1</v>
      </c>
      <c r="H212">
        <v>3</v>
      </c>
      <c r="I212" t="s">
        <v>287</v>
      </c>
      <c r="J212" t="s">
        <v>289</v>
      </c>
      <c r="K212" t="s">
        <v>288</v>
      </c>
      <c r="L212">
        <v>1354</v>
      </c>
      <c r="N212">
        <v>1010</v>
      </c>
      <c r="O212" t="s">
        <v>134</v>
      </c>
      <c r="P212" t="s">
        <v>134</v>
      </c>
      <c r="Q212">
        <v>1</v>
      </c>
      <c r="W212">
        <v>0</v>
      </c>
      <c r="X212">
        <v>-1815925804</v>
      </c>
      <c r="Y212">
        <v>100</v>
      </c>
      <c r="AA212">
        <v>1885.05</v>
      </c>
      <c r="AB212">
        <v>0</v>
      </c>
      <c r="AC212">
        <v>0</v>
      </c>
      <c r="AD212">
        <v>0</v>
      </c>
      <c r="AE212">
        <v>314.7</v>
      </c>
      <c r="AF212">
        <v>0</v>
      </c>
      <c r="AG212">
        <v>0</v>
      </c>
      <c r="AH212">
        <v>0</v>
      </c>
      <c r="AI212">
        <v>5.99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100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Y212*Source!I92</f>
        <v>84</v>
      </c>
      <c r="CY212">
        <f t="shared" si="27"/>
        <v>1885.05</v>
      </c>
      <c r="CZ212">
        <f t="shared" si="28"/>
        <v>314.7</v>
      </c>
      <c r="DA212">
        <f t="shared" si="29"/>
        <v>5.99</v>
      </c>
      <c r="DB212">
        <v>0</v>
      </c>
    </row>
    <row r="213" spans="1:106" x14ac:dyDescent="0.2">
      <c r="A213">
        <f>ROW(Source!A92)</f>
        <v>92</v>
      </c>
      <c r="B213">
        <v>39076825</v>
      </c>
      <c r="C213">
        <v>39077144</v>
      </c>
      <c r="D213">
        <v>36855778</v>
      </c>
      <c r="E213">
        <v>1</v>
      </c>
      <c r="F213">
        <v>1</v>
      </c>
      <c r="G213">
        <v>1</v>
      </c>
      <c r="H213">
        <v>3</v>
      </c>
      <c r="I213" t="s">
        <v>601</v>
      </c>
      <c r="J213" t="s">
        <v>602</v>
      </c>
      <c r="K213" t="s">
        <v>603</v>
      </c>
      <c r="L213">
        <v>1355</v>
      </c>
      <c r="N213">
        <v>1010</v>
      </c>
      <c r="O213" t="s">
        <v>105</v>
      </c>
      <c r="P213" t="s">
        <v>105</v>
      </c>
      <c r="Q213">
        <v>100</v>
      </c>
      <c r="W213">
        <v>0</v>
      </c>
      <c r="X213">
        <v>783817326</v>
      </c>
      <c r="Y213">
        <v>1.02</v>
      </c>
      <c r="AA213">
        <v>599</v>
      </c>
      <c r="AB213">
        <v>0</v>
      </c>
      <c r="AC213">
        <v>0</v>
      </c>
      <c r="AD213">
        <v>0</v>
      </c>
      <c r="AE213">
        <v>100</v>
      </c>
      <c r="AF213">
        <v>0</v>
      </c>
      <c r="AG213">
        <v>0</v>
      </c>
      <c r="AH213">
        <v>0</v>
      </c>
      <c r="AI213">
        <v>5.99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1.02</v>
      </c>
      <c r="AU213" t="s">
        <v>3</v>
      </c>
      <c r="AV213">
        <v>0</v>
      </c>
      <c r="AW213">
        <v>2</v>
      </c>
      <c r="AX213">
        <v>39077152</v>
      </c>
      <c r="AY213">
        <v>1</v>
      </c>
      <c r="AZ213">
        <v>0</v>
      </c>
      <c r="BA213">
        <v>202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Y213*Source!I92</f>
        <v>0.85680000000000001</v>
      </c>
      <c r="CY213">
        <f t="shared" si="27"/>
        <v>599</v>
      </c>
      <c r="CZ213">
        <f t="shared" si="28"/>
        <v>100</v>
      </c>
      <c r="DA213">
        <f t="shared" si="29"/>
        <v>5.99</v>
      </c>
      <c r="DB213">
        <v>0</v>
      </c>
    </row>
    <row r="214" spans="1:106" x14ac:dyDescent="0.2">
      <c r="A214">
        <f>ROW(Source!A92)</f>
        <v>92</v>
      </c>
      <c r="B214">
        <v>39076825</v>
      </c>
      <c r="C214">
        <v>39077144</v>
      </c>
      <c r="D214">
        <v>36799065</v>
      </c>
      <c r="E214">
        <v>17</v>
      </c>
      <c r="F214">
        <v>1</v>
      </c>
      <c r="G214">
        <v>1</v>
      </c>
      <c r="H214">
        <v>3</v>
      </c>
      <c r="I214" t="s">
        <v>573</v>
      </c>
      <c r="J214" t="s">
        <v>3</v>
      </c>
      <c r="K214" t="s">
        <v>574</v>
      </c>
      <c r="L214">
        <v>1374</v>
      </c>
      <c r="N214">
        <v>1013</v>
      </c>
      <c r="O214" t="s">
        <v>575</v>
      </c>
      <c r="P214" t="s">
        <v>575</v>
      </c>
      <c r="Q214">
        <v>1</v>
      </c>
      <c r="W214">
        <v>0</v>
      </c>
      <c r="X214">
        <v>-1731369543</v>
      </c>
      <c r="Y214">
        <v>15.49</v>
      </c>
      <c r="AA214">
        <v>1</v>
      </c>
      <c r="AB214">
        <v>0</v>
      </c>
      <c r="AC214">
        <v>0</v>
      </c>
      <c r="AD214">
        <v>0</v>
      </c>
      <c r="AE214">
        <v>1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15.49</v>
      </c>
      <c r="AU214" t="s">
        <v>3</v>
      </c>
      <c r="AV214">
        <v>0</v>
      </c>
      <c r="AW214">
        <v>2</v>
      </c>
      <c r="AX214">
        <v>39077153</v>
      </c>
      <c r="AY214">
        <v>1</v>
      </c>
      <c r="AZ214">
        <v>0</v>
      </c>
      <c r="BA214">
        <v>203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Y214*Source!I92</f>
        <v>13.0116</v>
      </c>
      <c r="CY214">
        <f t="shared" si="27"/>
        <v>1</v>
      </c>
      <c r="CZ214">
        <f t="shared" si="28"/>
        <v>1</v>
      </c>
      <c r="DA214">
        <f t="shared" si="29"/>
        <v>1</v>
      </c>
      <c r="DB214">
        <v>0</v>
      </c>
    </row>
    <row r="215" spans="1:106" x14ac:dyDescent="0.2">
      <c r="A215">
        <f>ROW(Source!A94)</f>
        <v>94</v>
      </c>
      <c r="B215">
        <v>39076825</v>
      </c>
      <c r="C215">
        <v>39077154</v>
      </c>
      <c r="D215">
        <v>37065248</v>
      </c>
      <c r="E215">
        <v>1</v>
      </c>
      <c r="F215">
        <v>1</v>
      </c>
      <c r="G215">
        <v>1</v>
      </c>
      <c r="H215">
        <v>1</v>
      </c>
      <c r="I215" t="s">
        <v>604</v>
      </c>
      <c r="J215" t="s">
        <v>3</v>
      </c>
      <c r="K215" t="s">
        <v>605</v>
      </c>
      <c r="L215">
        <v>1191</v>
      </c>
      <c r="N215">
        <v>1013</v>
      </c>
      <c r="O215" t="s">
        <v>434</v>
      </c>
      <c r="P215" t="s">
        <v>434</v>
      </c>
      <c r="Q215">
        <v>1</v>
      </c>
      <c r="W215">
        <v>0</v>
      </c>
      <c r="X215">
        <v>-400197608</v>
      </c>
      <c r="Y215">
        <v>78.66</v>
      </c>
      <c r="AA215">
        <v>0</v>
      </c>
      <c r="AB215">
        <v>0</v>
      </c>
      <c r="AC215">
        <v>0</v>
      </c>
      <c r="AD215">
        <v>51.09</v>
      </c>
      <c r="AE215">
        <v>0</v>
      </c>
      <c r="AF215">
        <v>0</v>
      </c>
      <c r="AG215">
        <v>0</v>
      </c>
      <c r="AH215">
        <v>8.5299999999999994</v>
      </c>
      <c r="AI215">
        <v>1</v>
      </c>
      <c r="AJ215">
        <v>1</v>
      </c>
      <c r="AK215">
        <v>1</v>
      </c>
      <c r="AL215">
        <v>5.99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78.66</v>
      </c>
      <c r="AU215" t="s">
        <v>3</v>
      </c>
      <c r="AV215">
        <v>1</v>
      </c>
      <c r="AW215">
        <v>2</v>
      </c>
      <c r="AX215">
        <v>39077155</v>
      </c>
      <c r="AY215">
        <v>1</v>
      </c>
      <c r="AZ215">
        <v>0</v>
      </c>
      <c r="BA215">
        <v>204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Y215*Source!I94</f>
        <v>87.312600000000003</v>
      </c>
      <c r="CY215">
        <f>AD215</f>
        <v>51.09</v>
      </c>
      <c r="CZ215">
        <f>AH215</f>
        <v>8.5299999999999994</v>
      </c>
      <c r="DA215">
        <f>AL215</f>
        <v>5.99</v>
      </c>
      <c r="DB215">
        <v>0</v>
      </c>
    </row>
    <row r="216" spans="1:106" x14ac:dyDescent="0.2">
      <c r="A216">
        <f>ROW(Source!A94)</f>
        <v>94</v>
      </c>
      <c r="B216">
        <v>39076825</v>
      </c>
      <c r="C216">
        <v>39077154</v>
      </c>
      <c r="D216">
        <v>37064876</v>
      </c>
      <c r="E216">
        <v>1</v>
      </c>
      <c r="F216">
        <v>1</v>
      </c>
      <c r="G216">
        <v>1</v>
      </c>
      <c r="H216">
        <v>1</v>
      </c>
      <c r="I216" t="s">
        <v>435</v>
      </c>
      <c r="J216" t="s">
        <v>3</v>
      </c>
      <c r="K216" t="s">
        <v>436</v>
      </c>
      <c r="L216">
        <v>1191</v>
      </c>
      <c r="N216">
        <v>1013</v>
      </c>
      <c r="O216" t="s">
        <v>434</v>
      </c>
      <c r="P216" t="s">
        <v>434</v>
      </c>
      <c r="Q216">
        <v>1</v>
      </c>
      <c r="W216">
        <v>0</v>
      </c>
      <c r="X216">
        <v>-1417349443</v>
      </c>
      <c r="Y216">
        <v>0.05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5.99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0.05</v>
      </c>
      <c r="AU216" t="s">
        <v>3</v>
      </c>
      <c r="AV216">
        <v>2</v>
      </c>
      <c r="AW216">
        <v>2</v>
      </c>
      <c r="AX216">
        <v>39077156</v>
      </c>
      <c r="AY216">
        <v>1</v>
      </c>
      <c r="AZ216">
        <v>0</v>
      </c>
      <c r="BA216">
        <v>205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Y216*Source!I94</f>
        <v>5.5500000000000008E-2</v>
      </c>
      <c r="CY216">
        <f>AD216</f>
        <v>0</v>
      </c>
      <c r="CZ216">
        <f>AH216</f>
        <v>0</v>
      </c>
      <c r="DA216">
        <f>AL216</f>
        <v>1</v>
      </c>
      <c r="DB216">
        <v>0</v>
      </c>
    </row>
    <row r="217" spans="1:106" x14ac:dyDescent="0.2">
      <c r="A217">
        <f>ROW(Source!A94)</f>
        <v>94</v>
      </c>
      <c r="B217">
        <v>39076825</v>
      </c>
      <c r="C217">
        <v>39077154</v>
      </c>
      <c r="D217">
        <v>36882452</v>
      </c>
      <c r="E217">
        <v>1</v>
      </c>
      <c r="F217">
        <v>1</v>
      </c>
      <c r="G217">
        <v>1</v>
      </c>
      <c r="H217">
        <v>2</v>
      </c>
      <c r="I217" t="s">
        <v>437</v>
      </c>
      <c r="J217" t="s">
        <v>438</v>
      </c>
      <c r="K217" t="s">
        <v>439</v>
      </c>
      <c r="L217">
        <v>1368</v>
      </c>
      <c r="N217">
        <v>1011</v>
      </c>
      <c r="O217" t="s">
        <v>440</v>
      </c>
      <c r="P217" t="s">
        <v>440</v>
      </c>
      <c r="Q217">
        <v>1</v>
      </c>
      <c r="W217">
        <v>0</v>
      </c>
      <c r="X217">
        <v>1188625873</v>
      </c>
      <c r="Y217">
        <v>0.05</v>
      </c>
      <c r="AA217">
        <v>0</v>
      </c>
      <c r="AB217">
        <v>187.25</v>
      </c>
      <c r="AC217">
        <v>13.5</v>
      </c>
      <c r="AD217">
        <v>0</v>
      </c>
      <c r="AE217">
        <v>0</v>
      </c>
      <c r="AF217">
        <v>31.26</v>
      </c>
      <c r="AG217">
        <v>13.5</v>
      </c>
      <c r="AH217">
        <v>0</v>
      </c>
      <c r="AI217">
        <v>1</v>
      </c>
      <c r="AJ217">
        <v>5.99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0.05</v>
      </c>
      <c r="AU217" t="s">
        <v>3</v>
      </c>
      <c r="AV217">
        <v>0</v>
      </c>
      <c r="AW217">
        <v>2</v>
      </c>
      <c r="AX217">
        <v>39077157</v>
      </c>
      <c r="AY217">
        <v>1</v>
      </c>
      <c r="AZ217">
        <v>0</v>
      </c>
      <c r="BA217">
        <v>206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Y217*Source!I94</f>
        <v>5.5500000000000008E-2</v>
      </c>
      <c r="CY217">
        <f>AB217</f>
        <v>187.25</v>
      </c>
      <c r="CZ217">
        <f>AF217</f>
        <v>31.26</v>
      </c>
      <c r="DA217">
        <f>AJ217</f>
        <v>5.99</v>
      </c>
      <c r="DB217">
        <v>0</v>
      </c>
    </row>
    <row r="218" spans="1:106" x14ac:dyDescent="0.2">
      <c r="A218">
        <f>ROW(Source!A94)</f>
        <v>94</v>
      </c>
      <c r="B218">
        <v>39076825</v>
      </c>
      <c r="C218">
        <v>39077154</v>
      </c>
      <c r="D218">
        <v>36804549</v>
      </c>
      <c r="E218">
        <v>1</v>
      </c>
      <c r="F218">
        <v>1</v>
      </c>
      <c r="G218">
        <v>1</v>
      </c>
      <c r="H218">
        <v>3</v>
      </c>
      <c r="I218" t="s">
        <v>606</v>
      </c>
      <c r="J218" t="s">
        <v>607</v>
      </c>
      <c r="K218" t="s">
        <v>608</v>
      </c>
      <c r="L218">
        <v>1348</v>
      </c>
      <c r="N218">
        <v>1009</v>
      </c>
      <c r="O218" t="s">
        <v>92</v>
      </c>
      <c r="P218" t="s">
        <v>92</v>
      </c>
      <c r="Q218">
        <v>1000</v>
      </c>
      <c r="W218">
        <v>0</v>
      </c>
      <c r="X218">
        <v>888381482</v>
      </c>
      <c r="Y218">
        <v>5.0000000000000001E-4</v>
      </c>
      <c r="AA218">
        <v>50765.25</v>
      </c>
      <c r="AB218">
        <v>0</v>
      </c>
      <c r="AC218">
        <v>0</v>
      </c>
      <c r="AD218">
        <v>0</v>
      </c>
      <c r="AE218">
        <v>8475</v>
      </c>
      <c r="AF218">
        <v>0</v>
      </c>
      <c r="AG218">
        <v>0</v>
      </c>
      <c r="AH218">
        <v>0</v>
      </c>
      <c r="AI218">
        <v>5.99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5.0000000000000001E-4</v>
      </c>
      <c r="AU218" t="s">
        <v>3</v>
      </c>
      <c r="AV218">
        <v>0</v>
      </c>
      <c r="AW218">
        <v>2</v>
      </c>
      <c r="AX218">
        <v>39077158</v>
      </c>
      <c r="AY218">
        <v>1</v>
      </c>
      <c r="AZ218">
        <v>0</v>
      </c>
      <c r="BA218">
        <v>207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Y218*Source!I94</f>
        <v>5.5500000000000005E-4</v>
      </c>
      <c r="CY218">
        <f>AA218</f>
        <v>50765.25</v>
      </c>
      <c r="CZ218">
        <f>AE218</f>
        <v>8475</v>
      </c>
      <c r="DA218">
        <f>AI218</f>
        <v>5.99</v>
      </c>
      <c r="DB218">
        <v>0</v>
      </c>
    </row>
    <row r="219" spans="1:106" x14ac:dyDescent="0.2">
      <c r="A219">
        <f>ROW(Source!A94)</f>
        <v>94</v>
      </c>
      <c r="B219">
        <v>39076825</v>
      </c>
      <c r="C219">
        <v>39077154</v>
      </c>
      <c r="D219">
        <v>36830504</v>
      </c>
      <c r="E219">
        <v>1</v>
      </c>
      <c r="F219">
        <v>1</v>
      </c>
      <c r="G219">
        <v>1</v>
      </c>
      <c r="H219">
        <v>3</v>
      </c>
      <c r="I219" t="s">
        <v>609</v>
      </c>
      <c r="J219" t="s">
        <v>610</v>
      </c>
      <c r="K219" t="s">
        <v>611</v>
      </c>
      <c r="L219">
        <v>1339</v>
      </c>
      <c r="N219">
        <v>1007</v>
      </c>
      <c r="O219" t="s">
        <v>35</v>
      </c>
      <c r="P219" t="s">
        <v>35</v>
      </c>
      <c r="Q219">
        <v>1</v>
      </c>
      <c r="W219">
        <v>0</v>
      </c>
      <c r="X219">
        <v>-2001482958</v>
      </c>
      <c r="Y219">
        <v>0.2</v>
      </c>
      <c r="AA219">
        <v>8565.7000000000007</v>
      </c>
      <c r="AB219">
        <v>0</v>
      </c>
      <c r="AC219">
        <v>0</v>
      </c>
      <c r="AD219">
        <v>0</v>
      </c>
      <c r="AE219">
        <v>1430</v>
      </c>
      <c r="AF219">
        <v>0</v>
      </c>
      <c r="AG219">
        <v>0</v>
      </c>
      <c r="AH219">
        <v>0</v>
      </c>
      <c r="AI219">
        <v>5.99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0.2</v>
      </c>
      <c r="AU219" t="s">
        <v>3</v>
      </c>
      <c r="AV219">
        <v>0</v>
      </c>
      <c r="AW219">
        <v>2</v>
      </c>
      <c r="AX219">
        <v>39077160</v>
      </c>
      <c r="AY219">
        <v>1</v>
      </c>
      <c r="AZ219">
        <v>0</v>
      </c>
      <c r="BA219">
        <v>209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Y219*Source!I94</f>
        <v>0.22200000000000003</v>
      </c>
      <c r="CY219">
        <f>AA219</f>
        <v>8565.7000000000007</v>
      </c>
      <c r="CZ219">
        <f>AE219</f>
        <v>1430</v>
      </c>
      <c r="DA219">
        <f>AI219</f>
        <v>5.99</v>
      </c>
      <c r="DB219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39076843</v>
      </c>
      <c r="C1">
        <v>39076842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432</v>
      </c>
      <c r="J1" t="s">
        <v>3</v>
      </c>
      <c r="K1" t="s">
        <v>433</v>
      </c>
      <c r="L1">
        <v>1191</v>
      </c>
      <c r="N1">
        <v>1013</v>
      </c>
      <c r="O1" t="s">
        <v>434</v>
      </c>
      <c r="P1" t="s">
        <v>434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3</v>
      </c>
      <c r="AG1">
        <v>103.91</v>
      </c>
      <c r="AH1">
        <v>2</v>
      </c>
      <c r="AI1">
        <v>39076843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39076844</v>
      </c>
      <c r="C2">
        <v>39076842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435</v>
      </c>
      <c r="J2" t="s">
        <v>3</v>
      </c>
      <c r="K2" t="s">
        <v>436</v>
      </c>
      <c r="L2">
        <v>1191</v>
      </c>
      <c r="N2">
        <v>1013</v>
      </c>
      <c r="O2" t="s">
        <v>434</v>
      </c>
      <c r="P2" t="s">
        <v>434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7.74</v>
      </c>
      <c r="AH2">
        <v>2</v>
      </c>
      <c r="AI2">
        <v>39076844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39076845</v>
      </c>
      <c r="C3">
        <v>39076842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437</v>
      </c>
      <c r="J3" t="s">
        <v>438</v>
      </c>
      <c r="K3" t="s">
        <v>439</v>
      </c>
      <c r="L3">
        <v>1368</v>
      </c>
      <c r="N3">
        <v>1011</v>
      </c>
      <c r="O3" t="s">
        <v>440</v>
      </c>
      <c r="P3" t="s">
        <v>440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7.74</v>
      </c>
      <c r="AH3">
        <v>2</v>
      </c>
      <c r="AI3">
        <v>39076845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39491865</v>
      </c>
      <c r="C4">
        <v>39076846</v>
      </c>
      <c r="D4">
        <v>37080781</v>
      </c>
      <c r="E4">
        <v>1</v>
      </c>
      <c r="F4">
        <v>1</v>
      </c>
      <c r="G4">
        <v>1</v>
      </c>
      <c r="H4">
        <v>1</v>
      </c>
      <c r="I4" t="s">
        <v>441</v>
      </c>
      <c r="J4" t="s">
        <v>3</v>
      </c>
      <c r="K4" t="s">
        <v>442</v>
      </c>
      <c r="L4">
        <v>1191</v>
      </c>
      <c r="N4">
        <v>1013</v>
      </c>
      <c r="O4" t="s">
        <v>434</v>
      </c>
      <c r="P4" t="s">
        <v>434</v>
      </c>
      <c r="Q4">
        <v>1</v>
      </c>
      <c r="X4">
        <v>2.4</v>
      </c>
      <c r="Y4">
        <v>0</v>
      </c>
      <c r="Z4">
        <v>0</v>
      </c>
      <c r="AA4">
        <v>0</v>
      </c>
      <c r="AB4">
        <v>9.92</v>
      </c>
      <c r="AC4">
        <v>0</v>
      </c>
      <c r="AD4">
        <v>1</v>
      </c>
      <c r="AE4">
        <v>1</v>
      </c>
      <c r="AF4" t="s">
        <v>28</v>
      </c>
      <c r="AG4">
        <v>1.68</v>
      </c>
      <c r="AH4">
        <v>2</v>
      </c>
      <c r="AI4">
        <v>39491865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39491866</v>
      </c>
      <c r="C5">
        <v>39076846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435</v>
      </c>
      <c r="J5" t="s">
        <v>3</v>
      </c>
      <c r="K5" t="s">
        <v>436</v>
      </c>
      <c r="L5">
        <v>1191</v>
      </c>
      <c r="N5">
        <v>1013</v>
      </c>
      <c r="O5" t="s">
        <v>434</v>
      </c>
      <c r="P5" t="s">
        <v>434</v>
      </c>
      <c r="Q5">
        <v>1</v>
      </c>
      <c r="X5">
        <v>0.17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28</v>
      </c>
      <c r="AG5">
        <v>0.11899999999999999</v>
      </c>
      <c r="AH5">
        <v>2</v>
      </c>
      <c r="AI5">
        <v>39491866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39491867</v>
      </c>
      <c r="C6">
        <v>39076846</v>
      </c>
      <c r="D6">
        <v>36883554</v>
      </c>
      <c r="E6">
        <v>1</v>
      </c>
      <c r="F6">
        <v>1</v>
      </c>
      <c r="G6">
        <v>1</v>
      </c>
      <c r="H6">
        <v>2</v>
      </c>
      <c r="I6" t="s">
        <v>443</v>
      </c>
      <c r="J6" t="s">
        <v>444</v>
      </c>
      <c r="K6" t="s">
        <v>445</v>
      </c>
      <c r="L6">
        <v>1368</v>
      </c>
      <c r="N6">
        <v>1011</v>
      </c>
      <c r="O6" t="s">
        <v>440</v>
      </c>
      <c r="P6" t="s">
        <v>440</v>
      </c>
      <c r="Q6">
        <v>1</v>
      </c>
      <c r="X6">
        <v>0.17</v>
      </c>
      <c r="Y6">
        <v>0</v>
      </c>
      <c r="Z6">
        <v>65.709999999999994</v>
      </c>
      <c r="AA6">
        <v>11.6</v>
      </c>
      <c r="AB6">
        <v>0</v>
      </c>
      <c r="AC6">
        <v>0</v>
      </c>
      <c r="AD6">
        <v>1</v>
      </c>
      <c r="AE6">
        <v>0</v>
      </c>
      <c r="AF6" t="s">
        <v>28</v>
      </c>
      <c r="AG6">
        <v>0.11899999999999999</v>
      </c>
      <c r="AH6">
        <v>2</v>
      </c>
      <c r="AI6">
        <v>39491867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39491868</v>
      </c>
      <c r="C7">
        <v>39076846</v>
      </c>
      <c r="D7">
        <v>36883858</v>
      </c>
      <c r="E7">
        <v>1</v>
      </c>
      <c r="F7">
        <v>1</v>
      </c>
      <c r="G7">
        <v>1</v>
      </c>
      <c r="H7">
        <v>2</v>
      </c>
      <c r="I7" t="s">
        <v>446</v>
      </c>
      <c r="J7" t="s">
        <v>447</v>
      </c>
      <c r="K7" t="s">
        <v>448</v>
      </c>
      <c r="L7">
        <v>1368</v>
      </c>
      <c r="N7">
        <v>1011</v>
      </c>
      <c r="O7" t="s">
        <v>440</v>
      </c>
      <c r="P7" t="s">
        <v>440</v>
      </c>
      <c r="Q7">
        <v>1</v>
      </c>
      <c r="X7">
        <v>0.4</v>
      </c>
      <c r="Y7">
        <v>0</v>
      </c>
      <c r="Z7">
        <v>8.1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28</v>
      </c>
      <c r="AG7">
        <v>0.27999999999999997</v>
      </c>
      <c r="AH7">
        <v>2</v>
      </c>
      <c r="AI7">
        <v>39491868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ROW(Source!A25)</f>
        <v>25</v>
      </c>
      <c r="B8">
        <v>39491869</v>
      </c>
      <c r="C8">
        <v>39076846</v>
      </c>
      <c r="D8">
        <v>36796888</v>
      </c>
      <c r="E8">
        <v>17</v>
      </c>
      <c r="F8">
        <v>1</v>
      </c>
      <c r="G8">
        <v>1</v>
      </c>
      <c r="H8">
        <v>3</v>
      </c>
      <c r="I8" t="s">
        <v>612</v>
      </c>
      <c r="J8" t="s">
        <v>3</v>
      </c>
      <c r="K8" t="s">
        <v>613</v>
      </c>
      <c r="L8">
        <v>1035</v>
      </c>
      <c r="N8">
        <v>1013</v>
      </c>
      <c r="O8" t="s">
        <v>614</v>
      </c>
      <c r="P8" t="s">
        <v>614</v>
      </c>
      <c r="Q8">
        <v>1</v>
      </c>
      <c r="X8">
        <v>0</v>
      </c>
      <c r="Y8">
        <v>0</v>
      </c>
      <c r="Z8">
        <v>0</v>
      </c>
      <c r="AA8">
        <v>0</v>
      </c>
      <c r="AB8">
        <v>0</v>
      </c>
      <c r="AC8">
        <v>1</v>
      </c>
      <c r="AD8">
        <v>0</v>
      </c>
      <c r="AE8">
        <v>0</v>
      </c>
      <c r="AF8" t="s">
        <v>27</v>
      </c>
      <c r="AG8">
        <v>0</v>
      </c>
      <c r="AH8">
        <v>3</v>
      </c>
      <c r="AI8">
        <v>-1</v>
      </c>
      <c r="AJ8" t="s">
        <v>3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ROW(Source!A25)</f>
        <v>25</v>
      </c>
      <c r="B9">
        <v>39491870</v>
      </c>
      <c r="C9">
        <v>39076846</v>
      </c>
      <c r="D9">
        <v>36803256</v>
      </c>
      <c r="E9">
        <v>1</v>
      </c>
      <c r="F9">
        <v>1</v>
      </c>
      <c r="G9">
        <v>1</v>
      </c>
      <c r="H9">
        <v>3</v>
      </c>
      <c r="I9" t="s">
        <v>449</v>
      </c>
      <c r="J9" t="s">
        <v>450</v>
      </c>
      <c r="K9" t="s">
        <v>451</v>
      </c>
      <c r="L9">
        <v>1348</v>
      </c>
      <c r="N9">
        <v>1009</v>
      </c>
      <c r="O9" t="s">
        <v>92</v>
      </c>
      <c r="P9" t="s">
        <v>92</v>
      </c>
      <c r="Q9">
        <v>1000</v>
      </c>
      <c r="X9">
        <v>1E-4</v>
      </c>
      <c r="Y9">
        <v>10315.01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27</v>
      </c>
      <c r="AG9">
        <v>0</v>
      </c>
      <c r="AH9">
        <v>2</v>
      </c>
      <c r="AI9">
        <v>39491870</v>
      </c>
      <c r="AJ9">
        <v>8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ROW(Source!A25)</f>
        <v>25</v>
      </c>
      <c r="B10">
        <v>39491871</v>
      </c>
      <c r="C10">
        <v>39076846</v>
      </c>
      <c r="D10">
        <v>36796893</v>
      </c>
      <c r="E10">
        <v>17</v>
      </c>
      <c r="F10">
        <v>1</v>
      </c>
      <c r="G10">
        <v>1</v>
      </c>
      <c r="H10">
        <v>3</v>
      </c>
      <c r="I10" t="s">
        <v>615</v>
      </c>
      <c r="J10" t="s">
        <v>3</v>
      </c>
      <c r="K10" t="s">
        <v>616</v>
      </c>
      <c r="L10">
        <v>1327</v>
      </c>
      <c r="N10">
        <v>1005</v>
      </c>
      <c r="O10" t="s">
        <v>24</v>
      </c>
      <c r="P10" t="s">
        <v>24</v>
      </c>
      <c r="Q10">
        <v>1</v>
      </c>
      <c r="X10">
        <v>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27</v>
      </c>
      <c r="AG10">
        <v>0</v>
      </c>
      <c r="AH10">
        <v>3</v>
      </c>
      <c r="AI10">
        <v>-1</v>
      </c>
      <c r="AJ10" t="s">
        <v>3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ROW(Source!A25)</f>
        <v>25</v>
      </c>
      <c r="B11">
        <v>39491872</v>
      </c>
      <c r="C11">
        <v>39076846</v>
      </c>
      <c r="D11">
        <v>36826512</v>
      </c>
      <c r="E11">
        <v>1</v>
      </c>
      <c r="F11">
        <v>1</v>
      </c>
      <c r="G11">
        <v>1</v>
      </c>
      <c r="H11">
        <v>3</v>
      </c>
      <c r="I11" t="s">
        <v>452</v>
      </c>
      <c r="J11" t="s">
        <v>453</v>
      </c>
      <c r="K11" t="s">
        <v>454</v>
      </c>
      <c r="L11">
        <v>1348</v>
      </c>
      <c r="N11">
        <v>1009</v>
      </c>
      <c r="O11" t="s">
        <v>92</v>
      </c>
      <c r="P11" t="s">
        <v>92</v>
      </c>
      <c r="Q11">
        <v>1000</v>
      </c>
      <c r="X11">
        <v>3.0000000000000001E-3</v>
      </c>
      <c r="Y11">
        <v>5804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27</v>
      </c>
      <c r="AG11">
        <v>0</v>
      </c>
      <c r="AH11">
        <v>2</v>
      </c>
      <c r="AI11">
        <v>39491872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ROW(Source!A25)</f>
        <v>25</v>
      </c>
      <c r="B12">
        <v>39491873</v>
      </c>
      <c r="C12">
        <v>39076846</v>
      </c>
      <c r="D12">
        <v>36838813</v>
      </c>
      <c r="E12">
        <v>1</v>
      </c>
      <c r="F12">
        <v>1</v>
      </c>
      <c r="G12">
        <v>1</v>
      </c>
      <c r="H12">
        <v>3</v>
      </c>
      <c r="I12" t="s">
        <v>455</v>
      </c>
      <c r="J12" t="s">
        <v>456</v>
      </c>
      <c r="K12" t="s">
        <v>457</v>
      </c>
      <c r="L12">
        <v>1354</v>
      </c>
      <c r="N12">
        <v>1010</v>
      </c>
      <c r="O12" t="s">
        <v>134</v>
      </c>
      <c r="P12" t="s">
        <v>134</v>
      </c>
      <c r="Q12">
        <v>1</v>
      </c>
      <c r="X12">
        <v>0.1</v>
      </c>
      <c r="Y12">
        <v>72.8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27</v>
      </c>
      <c r="AG12">
        <v>0</v>
      </c>
      <c r="AH12">
        <v>2</v>
      </c>
      <c r="AI12">
        <v>39491873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39076859</v>
      </c>
      <c r="C13">
        <v>39076858</v>
      </c>
      <c r="D13">
        <v>37064978</v>
      </c>
      <c r="E13">
        <v>1</v>
      </c>
      <c r="F13">
        <v>1</v>
      </c>
      <c r="G13">
        <v>1</v>
      </c>
      <c r="H13">
        <v>1</v>
      </c>
      <c r="I13" t="s">
        <v>458</v>
      </c>
      <c r="J13" t="s">
        <v>3</v>
      </c>
      <c r="K13" t="s">
        <v>459</v>
      </c>
      <c r="L13">
        <v>1191</v>
      </c>
      <c r="N13">
        <v>1013</v>
      </c>
      <c r="O13" t="s">
        <v>434</v>
      </c>
      <c r="P13" t="s">
        <v>434</v>
      </c>
      <c r="Q13">
        <v>1</v>
      </c>
      <c r="X13">
        <v>8.24</v>
      </c>
      <c r="Y13">
        <v>0</v>
      </c>
      <c r="Z13">
        <v>0</v>
      </c>
      <c r="AA13">
        <v>0</v>
      </c>
      <c r="AB13">
        <v>8.86</v>
      </c>
      <c r="AC13">
        <v>0</v>
      </c>
      <c r="AD13">
        <v>1</v>
      </c>
      <c r="AE13">
        <v>1</v>
      </c>
      <c r="AF13" t="s">
        <v>3</v>
      </c>
      <c r="AG13">
        <v>8.24</v>
      </c>
      <c r="AH13">
        <v>2</v>
      </c>
      <c r="AI13">
        <v>39076859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39076860</v>
      </c>
      <c r="C14">
        <v>39076858</v>
      </c>
      <c r="D14">
        <v>36883883</v>
      </c>
      <c r="E14">
        <v>1</v>
      </c>
      <c r="F14">
        <v>1</v>
      </c>
      <c r="G14">
        <v>1</v>
      </c>
      <c r="H14">
        <v>2</v>
      </c>
      <c r="I14" t="s">
        <v>460</v>
      </c>
      <c r="J14" t="s">
        <v>461</v>
      </c>
      <c r="K14" t="s">
        <v>462</v>
      </c>
      <c r="L14">
        <v>1368</v>
      </c>
      <c r="N14">
        <v>1011</v>
      </c>
      <c r="O14" t="s">
        <v>440</v>
      </c>
      <c r="P14" t="s">
        <v>440</v>
      </c>
      <c r="Q14">
        <v>1</v>
      </c>
      <c r="X14">
        <v>1.1499999999999999</v>
      </c>
      <c r="Y14">
        <v>0</v>
      </c>
      <c r="Z14">
        <v>32.5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1.1499999999999999</v>
      </c>
      <c r="AH14">
        <v>2</v>
      </c>
      <c r="AI14">
        <v>39076860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39076861</v>
      </c>
      <c r="C15">
        <v>39076858</v>
      </c>
      <c r="D15">
        <v>36884481</v>
      </c>
      <c r="E15">
        <v>1</v>
      </c>
      <c r="F15">
        <v>1</v>
      </c>
      <c r="G15">
        <v>1</v>
      </c>
      <c r="H15">
        <v>2</v>
      </c>
      <c r="I15" t="s">
        <v>463</v>
      </c>
      <c r="J15" t="s">
        <v>464</v>
      </c>
      <c r="K15" t="s">
        <v>465</v>
      </c>
      <c r="L15">
        <v>1368</v>
      </c>
      <c r="N15">
        <v>1011</v>
      </c>
      <c r="O15" t="s">
        <v>440</v>
      </c>
      <c r="P15" t="s">
        <v>440</v>
      </c>
      <c r="Q15">
        <v>1</v>
      </c>
      <c r="X15">
        <v>2.2999999999999998</v>
      </c>
      <c r="Y15">
        <v>0</v>
      </c>
      <c r="Z15">
        <v>1.53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2.2999999999999998</v>
      </c>
      <c r="AH15">
        <v>2</v>
      </c>
      <c r="AI15">
        <v>39076861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39491835</v>
      </c>
      <c r="C16">
        <v>39076862</v>
      </c>
      <c r="D16">
        <v>37064928</v>
      </c>
      <c r="E16">
        <v>1</v>
      </c>
      <c r="F16">
        <v>1</v>
      </c>
      <c r="G16">
        <v>1</v>
      </c>
      <c r="H16">
        <v>1</v>
      </c>
      <c r="I16" t="s">
        <v>466</v>
      </c>
      <c r="J16" t="s">
        <v>3</v>
      </c>
      <c r="K16" t="s">
        <v>467</v>
      </c>
      <c r="L16">
        <v>1191</v>
      </c>
      <c r="N16">
        <v>1013</v>
      </c>
      <c r="O16" t="s">
        <v>434</v>
      </c>
      <c r="P16" t="s">
        <v>434</v>
      </c>
      <c r="Q16">
        <v>1</v>
      </c>
      <c r="X16">
        <v>104</v>
      </c>
      <c r="Y16">
        <v>0</v>
      </c>
      <c r="Z16">
        <v>0</v>
      </c>
      <c r="AA16">
        <v>0</v>
      </c>
      <c r="AB16">
        <v>9.07</v>
      </c>
      <c r="AC16">
        <v>0</v>
      </c>
      <c r="AD16">
        <v>1</v>
      </c>
      <c r="AE16">
        <v>1</v>
      </c>
      <c r="AF16" t="s">
        <v>42</v>
      </c>
      <c r="AG16">
        <v>83.2</v>
      </c>
      <c r="AH16">
        <v>2</v>
      </c>
      <c r="AI16">
        <v>39491835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39491836</v>
      </c>
      <c r="C17">
        <v>39076862</v>
      </c>
      <c r="D17">
        <v>36884500</v>
      </c>
      <c r="E17">
        <v>1</v>
      </c>
      <c r="F17">
        <v>1</v>
      </c>
      <c r="G17">
        <v>1</v>
      </c>
      <c r="H17">
        <v>2</v>
      </c>
      <c r="I17" t="s">
        <v>468</v>
      </c>
      <c r="J17" t="s">
        <v>469</v>
      </c>
      <c r="K17" t="s">
        <v>470</v>
      </c>
      <c r="L17">
        <v>1368</v>
      </c>
      <c r="N17">
        <v>1011</v>
      </c>
      <c r="O17" t="s">
        <v>440</v>
      </c>
      <c r="P17" t="s">
        <v>440</v>
      </c>
      <c r="Q17">
        <v>1</v>
      </c>
      <c r="X17">
        <v>0.56000000000000005</v>
      </c>
      <c r="Y17">
        <v>0</v>
      </c>
      <c r="Z17">
        <v>33.590000000000003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42</v>
      </c>
      <c r="AG17">
        <v>0.44800000000000006</v>
      </c>
      <c r="AH17">
        <v>2</v>
      </c>
      <c r="AI17">
        <v>39491836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39491837</v>
      </c>
      <c r="C18">
        <v>39076862</v>
      </c>
      <c r="D18">
        <v>36801311</v>
      </c>
      <c r="E18">
        <v>1</v>
      </c>
      <c r="F18">
        <v>1</v>
      </c>
      <c r="G18">
        <v>1</v>
      </c>
      <c r="H18">
        <v>3</v>
      </c>
      <c r="I18" t="s">
        <v>471</v>
      </c>
      <c r="J18" t="s">
        <v>472</v>
      </c>
      <c r="K18" t="s">
        <v>473</v>
      </c>
      <c r="L18">
        <v>1327</v>
      </c>
      <c r="N18">
        <v>1005</v>
      </c>
      <c r="O18" t="s">
        <v>24</v>
      </c>
      <c r="P18" t="s">
        <v>24</v>
      </c>
      <c r="Q18">
        <v>1</v>
      </c>
      <c r="X18">
        <v>210</v>
      </c>
      <c r="Y18">
        <v>27.29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27</v>
      </c>
      <c r="AG18">
        <v>0</v>
      </c>
      <c r="AH18">
        <v>2</v>
      </c>
      <c r="AI18">
        <v>39491837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39491838</v>
      </c>
      <c r="C19">
        <v>39076862</v>
      </c>
      <c r="D19">
        <v>36801792</v>
      </c>
      <c r="E19">
        <v>1</v>
      </c>
      <c r="F19">
        <v>1</v>
      </c>
      <c r="G19">
        <v>1</v>
      </c>
      <c r="H19">
        <v>3</v>
      </c>
      <c r="I19" t="s">
        <v>474</v>
      </c>
      <c r="J19" t="s">
        <v>475</v>
      </c>
      <c r="K19" t="s">
        <v>476</v>
      </c>
      <c r="L19">
        <v>1339</v>
      </c>
      <c r="N19">
        <v>1007</v>
      </c>
      <c r="O19" t="s">
        <v>35</v>
      </c>
      <c r="P19" t="s">
        <v>35</v>
      </c>
      <c r="Q19">
        <v>1</v>
      </c>
      <c r="X19">
        <v>7.3999999999999996E-2</v>
      </c>
      <c r="Y19">
        <v>2.44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27</v>
      </c>
      <c r="AG19">
        <v>0</v>
      </c>
      <c r="AH19">
        <v>2</v>
      </c>
      <c r="AI19">
        <v>39491838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39491839</v>
      </c>
      <c r="C20">
        <v>39076862</v>
      </c>
      <c r="D20">
        <v>36802078</v>
      </c>
      <c r="E20">
        <v>1</v>
      </c>
      <c r="F20">
        <v>1</v>
      </c>
      <c r="G20">
        <v>1</v>
      </c>
      <c r="H20">
        <v>3</v>
      </c>
      <c r="I20" t="s">
        <v>477</v>
      </c>
      <c r="J20" t="s">
        <v>478</v>
      </c>
      <c r="K20" t="s">
        <v>479</v>
      </c>
      <c r="L20">
        <v>1301</v>
      </c>
      <c r="N20">
        <v>1003</v>
      </c>
      <c r="O20" t="s">
        <v>126</v>
      </c>
      <c r="P20" t="s">
        <v>126</v>
      </c>
      <c r="Q20">
        <v>1</v>
      </c>
      <c r="X20">
        <v>227</v>
      </c>
      <c r="Y20">
        <v>0.17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27</v>
      </c>
      <c r="AG20">
        <v>0</v>
      </c>
      <c r="AH20">
        <v>2</v>
      </c>
      <c r="AI20">
        <v>39491839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39491840</v>
      </c>
      <c r="C21">
        <v>39076862</v>
      </c>
      <c r="D21">
        <v>36802083</v>
      </c>
      <c r="E21">
        <v>1</v>
      </c>
      <c r="F21">
        <v>1</v>
      </c>
      <c r="G21">
        <v>1</v>
      </c>
      <c r="H21">
        <v>3</v>
      </c>
      <c r="I21" t="s">
        <v>480</v>
      </c>
      <c r="J21" t="s">
        <v>481</v>
      </c>
      <c r="K21" t="s">
        <v>482</v>
      </c>
      <c r="L21">
        <v>1308</v>
      </c>
      <c r="N21">
        <v>1003</v>
      </c>
      <c r="O21" t="s">
        <v>60</v>
      </c>
      <c r="P21" t="s">
        <v>60</v>
      </c>
      <c r="Q21">
        <v>100</v>
      </c>
      <c r="X21">
        <v>1.77</v>
      </c>
      <c r="Y21">
        <v>173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27</v>
      </c>
      <c r="AG21">
        <v>0</v>
      </c>
      <c r="AH21">
        <v>2</v>
      </c>
      <c r="AI21">
        <v>39491840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ROW(Source!A27)</f>
        <v>27</v>
      </c>
      <c r="B22">
        <v>39491841</v>
      </c>
      <c r="C22">
        <v>39076862</v>
      </c>
      <c r="D22">
        <v>36797072</v>
      </c>
      <c r="E22">
        <v>17</v>
      </c>
      <c r="F22">
        <v>1</v>
      </c>
      <c r="G22">
        <v>1</v>
      </c>
      <c r="H22">
        <v>3</v>
      </c>
      <c r="I22" t="s">
        <v>617</v>
      </c>
      <c r="J22" t="s">
        <v>3</v>
      </c>
      <c r="K22" t="s">
        <v>618</v>
      </c>
      <c r="L22">
        <v>1301</v>
      </c>
      <c r="N22">
        <v>1003</v>
      </c>
      <c r="O22" t="s">
        <v>126</v>
      </c>
      <c r="P22" t="s">
        <v>126</v>
      </c>
      <c r="Q22">
        <v>1</v>
      </c>
      <c r="X22">
        <v>126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 t="s">
        <v>27</v>
      </c>
      <c r="AG22">
        <v>0</v>
      </c>
      <c r="AH22">
        <v>3</v>
      </c>
      <c r="AI22">
        <v>-1</v>
      </c>
      <c r="AJ22" t="s">
        <v>3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ROW(Source!A27)</f>
        <v>27</v>
      </c>
      <c r="B23">
        <v>39491842</v>
      </c>
      <c r="C23">
        <v>39076862</v>
      </c>
      <c r="D23">
        <v>36804661</v>
      </c>
      <c r="E23">
        <v>1</v>
      </c>
      <c r="F23">
        <v>1</v>
      </c>
      <c r="G23">
        <v>1</v>
      </c>
      <c r="H23">
        <v>3</v>
      </c>
      <c r="I23" t="s">
        <v>483</v>
      </c>
      <c r="J23" t="s">
        <v>484</v>
      </c>
      <c r="K23" t="s">
        <v>485</v>
      </c>
      <c r="L23">
        <v>1355</v>
      </c>
      <c r="N23">
        <v>1010</v>
      </c>
      <c r="O23" t="s">
        <v>105</v>
      </c>
      <c r="P23" t="s">
        <v>105</v>
      </c>
      <c r="Q23">
        <v>100</v>
      </c>
      <c r="X23">
        <v>1.69</v>
      </c>
      <c r="Y23">
        <v>8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27</v>
      </c>
      <c r="AG23">
        <v>0</v>
      </c>
      <c r="AH23">
        <v>2</v>
      </c>
      <c r="AI23">
        <v>39491842</v>
      </c>
      <c r="AJ23">
        <v>20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ROW(Source!A27)</f>
        <v>27</v>
      </c>
      <c r="B24">
        <v>39491843</v>
      </c>
      <c r="C24">
        <v>39076862</v>
      </c>
      <c r="D24">
        <v>36804882</v>
      </c>
      <c r="E24">
        <v>1</v>
      </c>
      <c r="F24">
        <v>1</v>
      </c>
      <c r="G24">
        <v>1</v>
      </c>
      <c r="H24">
        <v>3</v>
      </c>
      <c r="I24" t="s">
        <v>486</v>
      </c>
      <c r="J24" t="s">
        <v>487</v>
      </c>
      <c r="K24" t="s">
        <v>488</v>
      </c>
      <c r="L24">
        <v>1355</v>
      </c>
      <c r="N24">
        <v>1010</v>
      </c>
      <c r="O24" t="s">
        <v>105</v>
      </c>
      <c r="P24" t="s">
        <v>105</v>
      </c>
      <c r="Q24">
        <v>100</v>
      </c>
      <c r="X24">
        <v>35.33</v>
      </c>
      <c r="Y24">
        <v>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27</v>
      </c>
      <c r="AG24">
        <v>0</v>
      </c>
      <c r="AH24">
        <v>2</v>
      </c>
      <c r="AI24">
        <v>39491843</v>
      </c>
      <c r="AJ24">
        <v>21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ROW(Source!A27)</f>
        <v>27</v>
      </c>
      <c r="B25">
        <v>39491844</v>
      </c>
      <c r="C25">
        <v>39076862</v>
      </c>
      <c r="D25">
        <v>36797063</v>
      </c>
      <c r="E25">
        <v>17</v>
      </c>
      <c r="F25">
        <v>1</v>
      </c>
      <c r="G25">
        <v>1</v>
      </c>
      <c r="H25">
        <v>3</v>
      </c>
      <c r="I25" t="s">
        <v>619</v>
      </c>
      <c r="J25" t="s">
        <v>3</v>
      </c>
      <c r="K25" t="s">
        <v>620</v>
      </c>
      <c r="L25">
        <v>1301</v>
      </c>
      <c r="N25">
        <v>1003</v>
      </c>
      <c r="O25" t="s">
        <v>126</v>
      </c>
      <c r="P25" t="s">
        <v>126</v>
      </c>
      <c r="Q25">
        <v>1</v>
      </c>
      <c r="X25">
        <v>151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 t="s">
        <v>27</v>
      </c>
      <c r="AG25">
        <v>0</v>
      </c>
      <c r="AH25">
        <v>3</v>
      </c>
      <c r="AI25">
        <v>-1</v>
      </c>
      <c r="AJ25" t="s">
        <v>3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ROW(Source!A27)</f>
        <v>27</v>
      </c>
      <c r="B26">
        <v>39491845</v>
      </c>
      <c r="C26">
        <v>39076862</v>
      </c>
      <c r="D26">
        <v>36797064</v>
      </c>
      <c r="E26">
        <v>17</v>
      </c>
      <c r="F26">
        <v>1</v>
      </c>
      <c r="G26">
        <v>1</v>
      </c>
      <c r="H26">
        <v>3</v>
      </c>
      <c r="I26" t="s">
        <v>619</v>
      </c>
      <c r="J26" t="s">
        <v>3</v>
      </c>
      <c r="K26" t="s">
        <v>621</v>
      </c>
      <c r="L26">
        <v>1301</v>
      </c>
      <c r="N26">
        <v>1003</v>
      </c>
      <c r="O26" t="s">
        <v>126</v>
      </c>
      <c r="P26" t="s">
        <v>126</v>
      </c>
      <c r="Q26">
        <v>1</v>
      </c>
      <c r="X26">
        <v>204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27</v>
      </c>
      <c r="AG26">
        <v>0</v>
      </c>
      <c r="AH26">
        <v>3</v>
      </c>
      <c r="AI26">
        <v>-1</v>
      </c>
      <c r="AJ26" t="s">
        <v>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39491846</v>
      </c>
      <c r="C27">
        <v>39076862</v>
      </c>
      <c r="D27">
        <v>36797099</v>
      </c>
      <c r="E27">
        <v>17</v>
      </c>
      <c r="F27">
        <v>1</v>
      </c>
      <c r="G27">
        <v>1</v>
      </c>
      <c r="H27">
        <v>3</v>
      </c>
      <c r="I27" t="s">
        <v>622</v>
      </c>
      <c r="J27" t="s">
        <v>3</v>
      </c>
      <c r="K27" t="s">
        <v>623</v>
      </c>
      <c r="L27">
        <v>1327</v>
      </c>
      <c r="N27">
        <v>1005</v>
      </c>
      <c r="O27" t="s">
        <v>24</v>
      </c>
      <c r="P27" t="s">
        <v>24</v>
      </c>
      <c r="Q27">
        <v>1</v>
      </c>
      <c r="X27">
        <v>103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27</v>
      </c>
      <c r="AG27">
        <v>0</v>
      </c>
      <c r="AH27">
        <v>3</v>
      </c>
      <c r="AI27">
        <v>-1</v>
      </c>
      <c r="AJ27" t="s">
        <v>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39491847</v>
      </c>
      <c r="C28">
        <v>39076862</v>
      </c>
      <c r="D28">
        <v>36837958</v>
      </c>
      <c r="E28">
        <v>1</v>
      </c>
      <c r="F28">
        <v>1</v>
      </c>
      <c r="G28">
        <v>1</v>
      </c>
      <c r="H28">
        <v>3</v>
      </c>
      <c r="I28" t="s">
        <v>489</v>
      </c>
      <c r="J28" t="s">
        <v>490</v>
      </c>
      <c r="K28" t="s">
        <v>491</v>
      </c>
      <c r="L28">
        <v>1346</v>
      </c>
      <c r="N28">
        <v>1009</v>
      </c>
      <c r="O28" t="s">
        <v>97</v>
      </c>
      <c r="P28" t="s">
        <v>97</v>
      </c>
      <c r="Q28">
        <v>1</v>
      </c>
      <c r="X28">
        <v>22</v>
      </c>
      <c r="Y28">
        <v>13.08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27</v>
      </c>
      <c r="AG28">
        <v>0</v>
      </c>
      <c r="AH28">
        <v>2</v>
      </c>
      <c r="AI28">
        <v>39491847</v>
      </c>
      <c r="AJ28">
        <v>22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ROW(Source!A27)</f>
        <v>27</v>
      </c>
      <c r="B29">
        <v>39491848</v>
      </c>
      <c r="C29">
        <v>39076862</v>
      </c>
      <c r="D29">
        <v>36839230</v>
      </c>
      <c r="E29">
        <v>1</v>
      </c>
      <c r="F29">
        <v>1</v>
      </c>
      <c r="G29">
        <v>1</v>
      </c>
      <c r="H29">
        <v>3</v>
      </c>
      <c r="I29" t="s">
        <v>492</v>
      </c>
      <c r="J29" t="s">
        <v>493</v>
      </c>
      <c r="K29" t="s">
        <v>494</v>
      </c>
      <c r="L29">
        <v>1346</v>
      </c>
      <c r="N29">
        <v>1009</v>
      </c>
      <c r="O29" t="s">
        <v>97</v>
      </c>
      <c r="P29" t="s">
        <v>97</v>
      </c>
      <c r="Q29">
        <v>1</v>
      </c>
      <c r="X29">
        <v>92</v>
      </c>
      <c r="Y29">
        <v>2.94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27</v>
      </c>
      <c r="AG29">
        <v>0</v>
      </c>
      <c r="AH29">
        <v>2</v>
      </c>
      <c r="AI29">
        <v>39491848</v>
      </c>
      <c r="AJ29">
        <v>23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ROW(Source!A28)</f>
        <v>28</v>
      </c>
      <c r="B30">
        <v>39076883</v>
      </c>
      <c r="C30">
        <v>39076882</v>
      </c>
      <c r="D30">
        <v>37064998</v>
      </c>
      <c r="E30">
        <v>1</v>
      </c>
      <c r="F30">
        <v>1</v>
      </c>
      <c r="G30">
        <v>1</v>
      </c>
      <c r="H30">
        <v>1</v>
      </c>
      <c r="I30" t="s">
        <v>495</v>
      </c>
      <c r="J30" t="s">
        <v>3</v>
      </c>
      <c r="K30" t="s">
        <v>496</v>
      </c>
      <c r="L30">
        <v>1191</v>
      </c>
      <c r="N30">
        <v>1013</v>
      </c>
      <c r="O30" t="s">
        <v>434</v>
      </c>
      <c r="P30" t="s">
        <v>434</v>
      </c>
      <c r="Q30">
        <v>1</v>
      </c>
      <c r="X30">
        <v>35.49</v>
      </c>
      <c r="Y30">
        <v>0</v>
      </c>
      <c r="Z30">
        <v>0</v>
      </c>
      <c r="AA30">
        <v>0</v>
      </c>
      <c r="AB30">
        <v>7.8</v>
      </c>
      <c r="AC30">
        <v>0</v>
      </c>
      <c r="AD30">
        <v>1</v>
      </c>
      <c r="AE30">
        <v>1</v>
      </c>
      <c r="AF30" t="s">
        <v>3</v>
      </c>
      <c r="AG30">
        <v>35.49</v>
      </c>
      <c r="AH30">
        <v>2</v>
      </c>
      <c r="AI30">
        <v>39076883</v>
      </c>
      <c r="AJ30">
        <v>24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ROW(Source!A28)</f>
        <v>28</v>
      </c>
      <c r="B31">
        <v>39076884</v>
      </c>
      <c r="C31">
        <v>39076882</v>
      </c>
      <c r="D31">
        <v>37064876</v>
      </c>
      <c r="E31">
        <v>1</v>
      </c>
      <c r="F31">
        <v>1</v>
      </c>
      <c r="G31">
        <v>1</v>
      </c>
      <c r="H31">
        <v>1</v>
      </c>
      <c r="I31" t="s">
        <v>435</v>
      </c>
      <c r="J31" t="s">
        <v>3</v>
      </c>
      <c r="K31" t="s">
        <v>436</v>
      </c>
      <c r="L31">
        <v>1191</v>
      </c>
      <c r="N31">
        <v>1013</v>
      </c>
      <c r="O31" t="s">
        <v>434</v>
      </c>
      <c r="P31" t="s">
        <v>434</v>
      </c>
      <c r="Q31">
        <v>1</v>
      </c>
      <c r="X31">
        <v>0.13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2</v>
      </c>
      <c r="AF31" t="s">
        <v>3</v>
      </c>
      <c r="AG31">
        <v>0.13</v>
      </c>
      <c r="AH31">
        <v>2</v>
      </c>
      <c r="AI31">
        <v>39076884</v>
      </c>
      <c r="AJ31">
        <v>25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ROW(Source!A28)</f>
        <v>28</v>
      </c>
      <c r="B32">
        <v>39076885</v>
      </c>
      <c r="C32">
        <v>39076882</v>
      </c>
      <c r="D32">
        <v>36882452</v>
      </c>
      <c r="E32">
        <v>1</v>
      </c>
      <c r="F32">
        <v>1</v>
      </c>
      <c r="G32">
        <v>1</v>
      </c>
      <c r="H32">
        <v>2</v>
      </c>
      <c r="I32" t="s">
        <v>437</v>
      </c>
      <c r="J32" t="s">
        <v>438</v>
      </c>
      <c r="K32" t="s">
        <v>439</v>
      </c>
      <c r="L32">
        <v>1368</v>
      </c>
      <c r="N32">
        <v>1011</v>
      </c>
      <c r="O32" t="s">
        <v>440</v>
      </c>
      <c r="P32" t="s">
        <v>440</v>
      </c>
      <c r="Q32">
        <v>1</v>
      </c>
      <c r="X32">
        <v>0.13</v>
      </c>
      <c r="Y32">
        <v>0</v>
      </c>
      <c r="Z32">
        <v>31.26</v>
      </c>
      <c r="AA32">
        <v>13.5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0.13</v>
      </c>
      <c r="AH32">
        <v>2</v>
      </c>
      <c r="AI32">
        <v>39076885</v>
      </c>
      <c r="AJ32">
        <v>26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ROW(Source!A28)</f>
        <v>28</v>
      </c>
      <c r="B33">
        <v>39076886</v>
      </c>
      <c r="C33">
        <v>39076882</v>
      </c>
      <c r="D33">
        <v>36799072</v>
      </c>
      <c r="E33">
        <v>17</v>
      </c>
      <c r="F33">
        <v>1</v>
      </c>
      <c r="G33">
        <v>1</v>
      </c>
      <c r="H33">
        <v>3</v>
      </c>
      <c r="I33" t="s">
        <v>624</v>
      </c>
      <c r="J33" t="s">
        <v>3</v>
      </c>
      <c r="K33" t="s">
        <v>625</v>
      </c>
      <c r="L33">
        <v>1348</v>
      </c>
      <c r="N33">
        <v>1009</v>
      </c>
      <c r="O33" t="s">
        <v>92</v>
      </c>
      <c r="P33" t="s">
        <v>92</v>
      </c>
      <c r="Q33">
        <v>1000</v>
      </c>
      <c r="X33">
        <v>1.4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3</v>
      </c>
      <c r="AG33">
        <v>1.4</v>
      </c>
      <c r="AH33">
        <v>3</v>
      </c>
      <c r="AI33">
        <v>-1</v>
      </c>
      <c r="AJ33" t="s">
        <v>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ROW(Source!A29)</f>
        <v>29</v>
      </c>
      <c r="B34">
        <v>39491811</v>
      </c>
      <c r="C34">
        <v>39076892</v>
      </c>
      <c r="D34">
        <v>37064998</v>
      </c>
      <c r="E34">
        <v>1</v>
      </c>
      <c r="F34">
        <v>1</v>
      </c>
      <c r="G34">
        <v>1</v>
      </c>
      <c r="H34">
        <v>1</v>
      </c>
      <c r="I34" t="s">
        <v>495</v>
      </c>
      <c r="J34" t="s">
        <v>3</v>
      </c>
      <c r="K34" t="s">
        <v>496</v>
      </c>
      <c r="L34">
        <v>1191</v>
      </c>
      <c r="N34">
        <v>1013</v>
      </c>
      <c r="O34" t="s">
        <v>434</v>
      </c>
      <c r="P34" t="s">
        <v>434</v>
      </c>
      <c r="Q34">
        <v>1</v>
      </c>
      <c r="X34">
        <v>11.39</v>
      </c>
      <c r="Y34">
        <v>0</v>
      </c>
      <c r="Z34">
        <v>0</v>
      </c>
      <c r="AA34">
        <v>0</v>
      </c>
      <c r="AB34">
        <v>7.8</v>
      </c>
      <c r="AC34">
        <v>0</v>
      </c>
      <c r="AD34">
        <v>1</v>
      </c>
      <c r="AE34">
        <v>1</v>
      </c>
      <c r="AF34" t="s">
        <v>3</v>
      </c>
      <c r="AG34">
        <v>11.39</v>
      </c>
      <c r="AH34">
        <v>2</v>
      </c>
      <c r="AI34">
        <v>39491811</v>
      </c>
      <c r="AJ34">
        <v>27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ROW(Source!A29)</f>
        <v>29</v>
      </c>
      <c r="B35">
        <v>39491812</v>
      </c>
      <c r="C35">
        <v>39076892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435</v>
      </c>
      <c r="J35" t="s">
        <v>3</v>
      </c>
      <c r="K35" t="s">
        <v>436</v>
      </c>
      <c r="L35">
        <v>1191</v>
      </c>
      <c r="N35">
        <v>1013</v>
      </c>
      <c r="O35" t="s">
        <v>434</v>
      </c>
      <c r="P35" t="s">
        <v>434</v>
      </c>
      <c r="Q35">
        <v>1</v>
      </c>
      <c r="X35">
        <v>0.13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</v>
      </c>
      <c r="AG35">
        <v>0.13</v>
      </c>
      <c r="AH35">
        <v>2</v>
      </c>
      <c r="AI35">
        <v>39491812</v>
      </c>
      <c r="AJ35">
        <v>28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ROW(Source!A29)</f>
        <v>29</v>
      </c>
      <c r="B36">
        <v>39491813</v>
      </c>
      <c r="C36">
        <v>39076892</v>
      </c>
      <c r="D36">
        <v>36882452</v>
      </c>
      <c r="E36">
        <v>1</v>
      </c>
      <c r="F36">
        <v>1</v>
      </c>
      <c r="G36">
        <v>1</v>
      </c>
      <c r="H36">
        <v>2</v>
      </c>
      <c r="I36" t="s">
        <v>437</v>
      </c>
      <c r="J36" t="s">
        <v>438</v>
      </c>
      <c r="K36" t="s">
        <v>439</v>
      </c>
      <c r="L36">
        <v>1368</v>
      </c>
      <c r="N36">
        <v>1011</v>
      </c>
      <c r="O36" t="s">
        <v>440</v>
      </c>
      <c r="P36" t="s">
        <v>440</v>
      </c>
      <c r="Q36">
        <v>1</v>
      </c>
      <c r="X36">
        <v>0.13</v>
      </c>
      <c r="Y36">
        <v>0</v>
      </c>
      <c r="Z36">
        <v>31.26</v>
      </c>
      <c r="AA36">
        <v>13.5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0.13</v>
      </c>
      <c r="AH36">
        <v>2</v>
      </c>
      <c r="AI36">
        <v>39491813</v>
      </c>
      <c r="AJ36">
        <v>29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ROW(Source!A29)</f>
        <v>29</v>
      </c>
      <c r="B37">
        <v>39491814</v>
      </c>
      <c r="C37">
        <v>39076892</v>
      </c>
      <c r="D37">
        <v>36799072</v>
      </c>
      <c r="E37">
        <v>17</v>
      </c>
      <c r="F37">
        <v>1</v>
      </c>
      <c r="G37">
        <v>1</v>
      </c>
      <c r="H37">
        <v>3</v>
      </c>
      <c r="I37" t="s">
        <v>624</v>
      </c>
      <c r="J37" t="s">
        <v>3</v>
      </c>
      <c r="K37" t="s">
        <v>625</v>
      </c>
      <c r="L37">
        <v>1348</v>
      </c>
      <c r="N37">
        <v>1009</v>
      </c>
      <c r="O37" t="s">
        <v>92</v>
      </c>
      <c r="P37" t="s">
        <v>92</v>
      </c>
      <c r="Q37">
        <v>1000</v>
      </c>
      <c r="X37">
        <v>0.47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 t="s">
        <v>3</v>
      </c>
      <c r="AG37">
        <v>0.47</v>
      </c>
      <c r="AH37">
        <v>3</v>
      </c>
      <c r="AI37">
        <v>-1</v>
      </c>
      <c r="AJ37" t="s">
        <v>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ROW(Source!A30)</f>
        <v>30</v>
      </c>
      <c r="B38">
        <v>39076889</v>
      </c>
      <c r="C38">
        <v>39076888</v>
      </c>
      <c r="D38">
        <v>37064998</v>
      </c>
      <c r="E38">
        <v>1</v>
      </c>
      <c r="F38">
        <v>1</v>
      </c>
      <c r="G38">
        <v>1</v>
      </c>
      <c r="H38">
        <v>1</v>
      </c>
      <c r="I38" t="s">
        <v>495</v>
      </c>
      <c r="J38" t="s">
        <v>3</v>
      </c>
      <c r="K38" t="s">
        <v>496</v>
      </c>
      <c r="L38">
        <v>1191</v>
      </c>
      <c r="N38">
        <v>1013</v>
      </c>
      <c r="O38" t="s">
        <v>434</v>
      </c>
      <c r="P38" t="s">
        <v>434</v>
      </c>
      <c r="Q38">
        <v>1</v>
      </c>
      <c r="X38">
        <v>3.77</v>
      </c>
      <c r="Y38">
        <v>0</v>
      </c>
      <c r="Z38">
        <v>0</v>
      </c>
      <c r="AA38">
        <v>0</v>
      </c>
      <c r="AB38">
        <v>7.8</v>
      </c>
      <c r="AC38">
        <v>0</v>
      </c>
      <c r="AD38">
        <v>1</v>
      </c>
      <c r="AE38">
        <v>1</v>
      </c>
      <c r="AF38" t="s">
        <v>3</v>
      </c>
      <c r="AG38">
        <v>3.77</v>
      </c>
      <c r="AH38">
        <v>2</v>
      </c>
      <c r="AI38">
        <v>39076889</v>
      </c>
      <c r="AJ38">
        <v>30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ROW(Source!A30)</f>
        <v>30</v>
      </c>
      <c r="B39">
        <v>39076890</v>
      </c>
      <c r="C39">
        <v>39076888</v>
      </c>
      <c r="D39">
        <v>36799072</v>
      </c>
      <c r="E39">
        <v>17</v>
      </c>
      <c r="F39">
        <v>1</v>
      </c>
      <c r="G39">
        <v>1</v>
      </c>
      <c r="H39">
        <v>3</v>
      </c>
      <c r="I39" t="s">
        <v>624</v>
      </c>
      <c r="J39" t="s">
        <v>3</v>
      </c>
      <c r="K39" t="s">
        <v>625</v>
      </c>
      <c r="L39">
        <v>1348</v>
      </c>
      <c r="N39">
        <v>1009</v>
      </c>
      <c r="O39" t="s">
        <v>92</v>
      </c>
      <c r="P39" t="s">
        <v>92</v>
      </c>
      <c r="Q39">
        <v>1000</v>
      </c>
      <c r="X39">
        <v>0.11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 t="s">
        <v>3</v>
      </c>
      <c r="AG39">
        <v>0.11</v>
      </c>
      <c r="AH39">
        <v>3</v>
      </c>
      <c r="AI39">
        <v>-1</v>
      </c>
      <c r="AJ39" t="s">
        <v>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39077166</v>
      </c>
      <c r="C40">
        <v>39077165</v>
      </c>
      <c r="D40">
        <v>37068121</v>
      </c>
      <c r="E40">
        <v>1</v>
      </c>
      <c r="F40">
        <v>1</v>
      </c>
      <c r="G40">
        <v>1</v>
      </c>
      <c r="H40">
        <v>1</v>
      </c>
      <c r="I40" t="s">
        <v>497</v>
      </c>
      <c r="J40" t="s">
        <v>3</v>
      </c>
      <c r="K40" t="s">
        <v>498</v>
      </c>
      <c r="L40">
        <v>1191</v>
      </c>
      <c r="N40">
        <v>1013</v>
      </c>
      <c r="O40" t="s">
        <v>434</v>
      </c>
      <c r="P40" t="s">
        <v>434</v>
      </c>
      <c r="Q40">
        <v>1</v>
      </c>
      <c r="X40">
        <v>39.51</v>
      </c>
      <c r="Y40">
        <v>0</v>
      </c>
      <c r="Z40">
        <v>0</v>
      </c>
      <c r="AA40">
        <v>0</v>
      </c>
      <c r="AB40">
        <v>7.94</v>
      </c>
      <c r="AC40">
        <v>0</v>
      </c>
      <c r="AD40">
        <v>1</v>
      </c>
      <c r="AE40">
        <v>1</v>
      </c>
      <c r="AF40" t="s">
        <v>67</v>
      </c>
      <c r="AG40">
        <v>45.436499999999995</v>
      </c>
      <c r="AH40">
        <v>2</v>
      </c>
      <c r="AI40">
        <v>39077166</v>
      </c>
      <c r="AJ40">
        <v>31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39077167</v>
      </c>
      <c r="C41">
        <v>39077165</v>
      </c>
      <c r="D41">
        <v>37064876</v>
      </c>
      <c r="E41">
        <v>1</v>
      </c>
      <c r="F41">
        <v>1</v>
      </c>
      <c r="G41">
        <v>1</v>
      </c>
      <c r="H41">
        <v>1</v>
      </c>
      <c r="I41" t="s">
        <v>435</v>
      </c>
      <c r="J41" t="s">
        <v>3</v>
      </c>
      <c r="K41" t="s">
        <v>436</v>
      </c>
      <c r="L41">
        <v>1191</v>
      </c>
      <c r="N41">
        <v>1013</v>
      </c>
      <c r="O41" t="s">
        <v>434</v>
      </c>
      <c r="P41" t="s">
        <v>434</v>
      </c>
      <c r="Q41">
        <v>1</v>
      </c>
      <c r="X41">
        <v>1.27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2</v>
      </c>
      <c r="AF41" t="s">
        <v>66</v>
      </c>
      <c r="AG41">
        <v>1.5874999999999999</v>
      </c>
      <c r="AH41">
        <v>2</v>
      </c>
      <c r="AI41">
        <v>39077167</v>
      </c>
      <c r="AJ41">
        <v>32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39077168</v>
      </c>
      <c r="C42">
        <v>39077165</v>
      </c>
      <c r="D42">
        <v>36882452</v>
      </c>
      <c r="E42">
        <v>1</v>
      </c>
      <c r="F42">
        <v>1</v>
      </c>
      <c r="G42">
        <v>1</v>
      </c>
      <c r="H42">
        <v>2</v>
      </c>
      <c r="I42" t="s">
        <v>437</v>
      </c>
      <c r="J42" t="s">
        <v>438</v>
      </c>
      <c r="K42" t="s">
        <v>439</v>
      </c>
      <c r="L42">
        <v>1368</v>
      </c>
      <c r="N42">
        <v>1011</v>
      </c>
      <c r="O42" t="s">
        <v>440</v>
      </c>
      <c r="P42" t="s">
        <v>440</v>
      </c>
      <c r="Q42">
        <v>1</v>
      </c>
      <c r="X42">
        <v>1.27</v>
      </c>
      <c r="Y42">
        <v>0</v>
      </c>
      <c r="Z42">
        <v>31.26</v>
      </c>
      <c r="AA42">
        <v>13.5</v>
      </c>
      <c r="AB42">
        <v>0</v>
      </c>
      <c r="AC42">
        <v>0</v>
      </c>
      <c r="AD42">
        <v>1</v>
      </c>
      <c r="AE42">
        <v>0</v>
      </c>
      <c r="AF42" t="s">
        <v>66</v>
      </c>
      <c r="AG42">
        <v>1.5874999999999999</v>
      </c>
      <c r="AH42">
        <v>2</v>
      </c>
      <c r="AI42">
        <v>39077168</v>
      </c>
      <c r="AJ42">
        <v>33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ROW(Source!A31)</f>
        <v>31</v>
      </c>
      <c r="B43">
        <v>39077169</v>
      </c>
      <c r="C43">
        <v>39077165</v>
      </c>
      <c r="D43">
        <v>36882569</v>
      </c>
      <c r="E43">
        <v>1</v>
      </c>
      <c r="F43">
        <v>1</v>
      </c>
      <c r="G43">
        <v>1</v>
      </c>
      <c r="H43">
        <v>2</v>
      </c>
      <c r="I43" t="s">
        <v>499</v>
      </c>
      <c r="J43" t="s">
        <v>500</v>
      </c>
      <c r="K43" t="s">
        <v>501</v>
      </c>
      <c r="L43">
        <v>1368</v>
      </c>
      <c r="N43">
        <v>1011</v>
      </c>
      <c r="O43" t="s">
        <v>440</v>
      </c>
      <c r="P43" t="s">
        <v>440</v>
      </c>
      <c r="Q43">
        <v>1</v>
      </c>
      <c r="X43">
        <v>9.07</v>
      </c>
      <c r="Y43">
        <v>0</v>
      </c>
      <c r="Z43">
        <v>0.5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66</v>
      </c>
      <c r="AG43">
        <v>11.3375</v>
      </c>
      <c r="AH43">
        <v>2</v>
      </c>
      <c r="AI43">
        <v>39077169</v>
      </c>
      <c r="AJ43">
        <v>34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ROW(Source!A31)</f>
        <v>31</v>
      </c>
      <c r="B44">
        <v>39077170</v>
      </c>
      <c r="C44">
        <v>39077165</v>
      </c>
      <c r="D44">
        <v>36801792</v>
      </c>
      <c r="E44">
        <v>1</v>
      </c>
      <c r="F44">
        <v>1</v>
      </c>
      <c r="G44">
        <v>1</v>
      </c>
      <c r="H44">
        <v>3</v>
      </c>
      <c r="I44" t="s">
        <v>474</v>
      </c>
      <c r="J44" t="s">
        <v>475</v>
      </c>
      <c r="K44" t="s">
        <v>476</v>
      </c>
      <c r="L44">
        <v>1339</v>
      </c>
      <c r="N44">
        <v>1007</v>
      </c>
      <c r="O44" t="s">
        <v>35</v>
      </c>
      <c r="P44" t="s">
        <v>35</v>
      </c>
      <c r="Q44">
        <v>1</v>
      </c>
      <c r="X44">
        <v>3.5</v>
      </c>
      <c r="Y44">
        <v>2.44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3.5</v>
      </c>
      <c r="AH44">
        <v>2</v>
      </c>
      <c r="AI44">
        <v>39077170</v>
      </c>
      <c r="AJ44">
        <v>35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ROW(Source!A31)</f>
        <v>31</v>
      </c>
      <c r="B45">
        <v>39077171</v>
      </c>
      <c r="C45">
        <v>39077165</v>
      </c>
      <c r="D45">
        <v>36797146</v>
      </c>
      <c r="E45">
        <v>17</v>
      </c>
      <c r="F45">
        <v>1</v>
      </c>
      <c r="G45">
        <v>1</v>
      </c>
      <c r="H45">
        <v>3</v>
      </c>
      <c r="I45" t="s">
        <v>75</v>
      </c>
      <c r="J45" t="s">
        <v>3</v>
      </c>
      <c r="K45" t="s">
        <v>76</v>
      </c>
      <c r="L45">
        <v>1339</v>
      </c>
      <c r="N45">
        <v>1007</v>
      </c>
      <c r="O45" t="s">
        <v>35</v>
      </c>
      <c r="P45" t="s">
        <v>35</v>
      </c>
      <c r="Q45">
        <v>1</v>
      </c>
      <c r="X45">
        <v>2.04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3</v>
      </c>
      <c r="AG45">
        <v>2.04</v>
      </c>
      <c r="AH45">
        <v>2</v>
      </c>
      <c r="AI45">
        <v>39077171</v>
      </c>
      <c r="AJ45">
        <v>36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ROW(Source!A34)</f>
        <v>34</v>
      </c>
      <c r="B46">
        <v>39077174</v>
      </c>
      <c r="C46">
        <v>39077173</v>
      </c>
      <c r="D46">
        <v>37066837</v>
      </c>
      <c r="E46">
        <v>1</v>
      </c>
      <c r="F46">
        <v>1</v>
      </c>
      <c r="G46">
        <v>1</v>
      </c>
      <c r="H46">
        <v>1</v>
      </c>
      <c r="I46" t="s">
        <v>502</v>
      </c>
      <c r="J46" t="s">
        <v>3</v>
      </c>
      <c r="K46" t="s">
        <v>503</v>
      </c>
      <c r="L46">
        <v>1191</v>
      </c>
      <c r="N46">
        <v>1013</v>
      </c>
      <c r="O46" t="s">
        <v>434</v>
      </c>
      <c r="P46" t="s">
        <v>434</v>
      </c>
      <c r="Q46">
        <v>1</v>
      </c>
      <c r="X46">
        <v>42.4</v>
      </c>
      <c r="Y46">
        <v>0</v>
      </c>
      <c r="Z46">
        <v>0</v>
      </c>
      <c r="AA46">
        <v>0</v>
      </c>
      <c r="AB46">
        <v>8.31</v>
      </c>
      <c r="AC46">
        <v>0</v>
      </c>
      <c r="AD46">
        <v>1</v>
      </c>
      <c r="AE46">
        <v>1</v>
      </c>
      <c r="AF46" t="s">
        <v>67</v>
      </c>
      <c r="AG46">
        <v>48.76</v>
      </c>
      <c r="AH46">
        <v>2</v>
      </c>
      <c r="AI46">
        <v>39077174</v>
      </c>
      <c r="AJ46">
        <v>38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39077175</v>
      </c>
      <c r="C47">
        <v>39077173</v>
      </c>
      <c r="D47">
        <v>37064876</v>
      </c>
      <c r="E47">
        <v>1</v>
      </c>
      <c r="F47">
        <v>1</v>
      </c>
      <c r="G47">
        <v>1</v>
      </c>
      <c r="H47">
        <v>1</v>
      </c>
      <c r="I47" t="s">
        <v>435</v>
      </c>
      <c r="J47" t="s">
        <v>3</v>
      </c>
      <c r="K47" t="s">
        <v>436</v>
      </c>
      <c r="L47">
        <v>1191</v>
      </c>
      <c r="N47">
        <v>1013</v>
      </c>
      <c r="O47" t="s">
        <v>434</v>
      </c>
      <c r="P47" t="s">
        <v>434</v>
      </c>
      <c r="Q47">
        <v>1</v>
      </c>
      <c r="X47">
        <v>0.85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66</v>
      </c>
      <c r="AG47">
        <v>1.0625</v>
      </c>
      <c r="AH47">
        <v>2</v>
      </c>
      <c r="AI47">
        <v>39077175</v>
      </c>
      <c r="AJ47">
        <v>39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ROW(Source!A34)</f>
        <v>34</v>
      </c>
      <c r="B48">
        <v>39077176</v>
      </c>
      <c r="C48">
        <v>39077173</v>
      </c>
      <c r="D48">
        <v>36882452</v>
      </c>
      <c r="E48">
        <v>1</v>
      </c>
      <c r="F48">
        <v>1</v>
      </c>
      <c r="G48">
        <v>1</v>
      </c>
      <c r="H48">
        <v>2</v>
      </c>
      <c r="I48" t="s">
        <v>437</v>
      </c>
      <c r="J48" t="s">
        <v>438</v>
      </c>
      <c r="K48" t="s">
        <v>439</v>
      </c>
      <c r="L48">
        <v>1368</v>
      </c>
      <c r="N48">
        <v>1011</v>
      </c>
      <c r="O48" t="s">
        <v>440</v>
      </c>
      <c r="P48" t="s">
        <v>440</v>
      </c>
      <c r="Q48">
        <v>1</v>
      </c>
      <c r="X48">
        <v>0.35</v>
      </c>
      <c r="Y48">
        <v>0</v>
      </c>
      <c r="Z48">
        <v>31.26</v>
      </c>
      <c r="AA48">
        <v>13.5</v>
      </c>
      <c r="AB48">
        <v>0</v>
      </c>
      <c r="AC48">
        <v>0</v>
      </c>
      <c r="AD48">
        <v>1</v>
      </c>
      <c r="AE48">
        <v>0</v>
      </c>
      <c r="AF48" t="s">
        <v>66</v>
      </c>
      <c r="AG48">
        <v>0.4375</v>
      </c>
      <c r="AH48">
        <v>2</v>
      </c>
      <c r="AI48">
        <v>39077176</v>
      </c>
      <c r="AJ48">
        <v>40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ROW(Source!A34)</f>
        <v>34</v>
      </c>
      <c r="B49">
        <v>39077177</v>
      </c>
      <c r="C49">
        <v>39077173</v>
      </c>
      <c r="D49">
        <v>36883554</v>
      </c>
      <c r="E49">
        <v>1</v>
      </c>
      <c r="F49">
        <v>1</v>
      </c>
      <c r="G49">
        <v>1</v>
      </c>
      <c r="H49">
        <v>2</v>
      </c>
      <c r="I49" t="s">
        <v>443</v>
      </c>
      <c r="J49" t="s">
        <v>444</v>
      </c>
      <c r="K49" t="s">
        <v>445</v>
      </c>
      <c r="L49">
        <v>1368</v>
      </c>
      <c r="N49">
        <v>1011</v>
      </c>
      <c r="O49" t="s">
        <v>440</v>
      </c>
      <c r="P49" t="s">
        <v>440</v>
      </c>
      <c r="Q49">
        <v>1</v>
      </c>
      <c r="X49">
        <v>0.5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66</v>
      </c>
      <c r="AG49">
        <v>0.625</v>
      </c>
      <c r="AH49">
        <v>2</v>
      </c>
      <c r="AI49">
        <v>39077177</v>
      </c>
      <c r="AJ49">
        <v>41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ROW(Source!A34)</f>
        <v>34</v>
      </c>
      <c r="B50">
        <v>39077178</v>
      </c>
      <c r="C50">
        <v>39077173</v>
      </c>
      <c r="D50">
        <v>36797243</v>
      </c>
      <c r="E50">
        <v>17</v>
      </c>
      <c r="F50">
        <v>1</v>
      </c>
      <c r="G50">
        <v>1</v>
      </c>
      <c r="H50">
        <v>3</v>
      </c>
      <c r="I50" t="s">
        <v>87</v>
      </c>
      <c r="J50" t="s">
        <v>3</v>
      </c>
      <c r="K50" t="s">
        <v>88</v>
      </c>
      <c r="L50">
        <v>1327</v>
      </c>
      <c r="N50">
        <v>1005</v>
      </c>
      <c r="O50" t="s">
        <v>24</v>
      </c>
      <c r="P50" t="s">
        <v>24</v>
      </c>
      <c r="Q50">
        <v>1</v>
      </c>
      <c r="X50">
        <v>102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3</v>
      </c>
      <c r="AG50">
        <v>102</v>
      </c>
      <c r="AH50">
        <v>2</v>
      </c>
      <c r="AI50">
        <v>39077178</v>
      </c>
      <c r="AJ50">
        <v>42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ROW(Source!A34)</f>
        <v>34</v>
      </c>
      <c r="B51">
        <v>39077179</v>
      </c>
      <c r="C51">
        <v>39077173</v>
      </c>
      <c r="D51">
        <v>36805524</v>
      </c>
      <c r="E51">
        <v>1</v>
      </c>
      <c r="F51">
        <v>1</v>
      </c>
      <c r="G51">
        <v>1</v>
      </c>
      <c r="H51">
        <v>3</v>
      </c>
      <c r="I51" t="s">
        <v>504</v>
      </c>
      <c r="J51" t="s">
        <v>505</v>
      </c>
      <c r="K51" t="s">
        <v>506</v>
      </c>
      <c r="L51">
        <v>1346</v>
      </c>
      <c r="N51">
        <v>1009</v>
      </c>
      <c r="O51" t="s">
        <v>97</v>
      </c>
      <c r="P51" t="s">
        <v>97</v>
      </c>
      <c r="Q51">
        <v>1</v>
      </c>
      <c r="X51">
        <v>0.5</v>
      </c>
      <c r="Y51">
        <v>1.82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0.5</v>
      </c>
      <c r="AH51">
        <v>2</v>
      </c>
      <c r="AI51">
        <v>39077179</v>
      </c>
      <c r="AJ51">
        <v>44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ROW(Source!A34)</f>
        <v>34</v>
      </c>
      <c r="B52">
        <v>39077180</v>
      </c>
      <c r="C52">
        <v>39077173</v>
      </c>
      <c r="D52">
        <v>36796764</v>
      </c>
      <c r="E52">
        <v>17</v>
      </c>
      <c r="F52">
        <v>1</v>
      </c>
      <c r="G52">
        <v>1</v>
      </c>
      <c r="H52">
        <v>3</v>
      </c>
      <c r="I52" t="s">
        <v>95</v>
      </c>
      <c r="J52" t="s">
        <v>3</v>
      </c>
      <c r="K52" t="s">
        <v>96</v>
      </c>
      <c r="L52">
        <v>1346</v>
      </c>
      <c r="N52">
        <v>1009</v>
      </c>
      <c r="O52" t="s">
        <v>97</v>
      </c>
      <c r="P52" t="s">
        <v>97</v>
      </c>
      <c r="Q52">
        <v>1</v>
      </c>
      <c r="X52">
        <v>50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3</v>
      </c>
      <c r="AG52">
        <v>50</v>
      </c>
      <c r="AH52">
        <v>2</v>
      </c>
      <c r="AI52">
        <v>39077180</v>
      </c>
      <c r="AJ52">
        <v>46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ROW(Source!A39)</f>
        <v>39</v>
      </c>
      <c r="B53">
        <v>39076909</v>
      </c>
      <c r="C53">
        <v>39076908</v>
      </c>
      <c r="D53">
        <v>37072767</v>
      </c>
      <c r="E53">
        <v>1</v>
      </c>
      <c r="F53">
        <v>1</v>
      </c>
      <c r="G53">
        <v>1</v>
      </c>
      <c r="H53">
        <v>1</v>
      </c>
      <c r="I53" t="s">
        <v>507</v>
      </c>
      <c r="J53" t="s">
        <v>3</v>
      </c>
      <c r="K53" t="s">
        <v>508</v>
      </c>
      <c r="L53">
        <v>1191</v>
      </c>
      <c r="N53">
        <v>1013</v>
      </c>
      <c r="O53" t="s">
        <v>434</v>
      </c>
      <c r="P53" t="s">
        <v>434</v>
      </c>
      <c r="Q53">
        <v>1</v>
      </c>
      <c r="X53">
        <v>6.68</v>
      </c>
      <c r="Y53">
        <v>0</v>
      </c>
      <c r="Z53">
        <v>0</v>
      </c>
      <c r="AA53">
        <v>0</v>
      </c>
      <c r="AB53">
        <v>9.18</v>
      </c>
      <c r="AC53">
        <v>0</v>
      </c>
      <c r="AD53">
        <v>1</v>
      </c>
      <c r="AE53">
        <v>1</v>
      </c>
      <c r="AF53" t="s">
        <v>67</v>
      </c>
      <c r="AG53">
        <v>7.6819999999999995</v>
      </c>
      <c r="AH53">
        <v>2</v>
      </c>
      <c r="AI53">
        <v>39076909</v>
      </c>
      <c r="AJ53">
        <v>47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ROW(Source!A39)</f>
        <v>39</v>
      </c>
      <c r="B54">
        <v>39076910</v>
      </c>
      <c r="C54">
        <v>39076908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435</v>
      </c>
      <c r="J54" t="s">
        <v>3</v>
      </c>
      <c r="K54" t="s">
        <v>436</v>
      </c>
      <c r="L54">
        <v>1191</v>
      </c>
      <c r="N54">
        <v>1013</v>
      </c>
      <c r="O54" t="s">
        <v>434</v>
      </c>
      <c r="P54" t="s">
        <v>434</v>
      </c>
      <c r="Q54">
        <v>1</v>
      </c>
      <c r="X54">
        <v>0.04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66</v>
      </c>
      <c r="AG54">
        <v>0.05</v>
      </c>
      <c r="AH54">
        <v>2</v>
      </c>
      <c r="AI54">
        <v>39076910</v>
      </c>
      <c r="AJ54">
        <v>48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ROW(Source!A39)</f>
        <v>39</v>
      </c>
      <c r="B55">
        <v>39076911</v>
      </c>
      <c r="C55">
        <v>39076908</v>
      </c>
      <c r="D55">
        <v>36882452</v>
      </c>
      <c r="E55">
        <v>1</v>
      </c>
      <c r="F55">
        <v>1</v>
      </c>
      <c r="G55">
        <v>1</v>
      </c>
      <c r="H55">
        <v>2</v>
      </c>
      <c r="I55" t="s">
        <v>437</v>
      </c>
      <c r="J55" t="s">
        <v>438</v>
      </c>
      <c r="K55" t="s">
        <v>439</v>
      </c>
      <c r="L55">
        <v>1368</v>
      </c>
      <c r="N55">
        <v>1011</v>
      </c>
      <c r="O55" t="s">
        <v>440</v>
      </c>
      <c r="P55" t="s">
        <v>440</v>
      </c>
      <c r="Q55">
        <v>1</v>
      </c>
      <c r="X55">
        <v>5.0000000000000001E-3</v>
      </c>
      <c r="Y55">
        <v>0</v>
      </c>
      <c r="Z55">
        <v>31.26</v>
      </c>
      <c r="AA55">
        <v>13.5</v>
      </c>
      <c r="AB55">
        <v>0</v>
      </c>
      <c r="AC55">
        <v>0</v>
      </c>
      <c r="AD55">
        <v>1</v>
      </c>
      <c r="AE55">
        <v>0</v>
      </c>
      <c r="AF55" t="s">
        <v>66</v>
      </c>
      <c r="AG55">
        <v>6.2500000000000003E-3</v>
      </c>
      <c r="AH55">
        <v>2</v>
      </c>
      <c r="AI55">
        <v>39076911</v>
      </c>
      <c r="AJ55">
        <v>49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ROW(Source!A39)</f>
        <v>39</v>
      </c>
      <c r="B56">
        <v>39076912</v>
      </c>
      <c r="C56">
        <v>39076908</v>
      </c>
      <c r="D56">
        <v>36883554</v>
      </c>
      <c r="E56">
        <v>1</v>
      </c>
      <c r="F56">
        <v>1</v>
      </c>
      <c r="G56">
        <v>1</v>
      </c>
      <c r="H56">
        <v>2</v>
      </c>
      <c r="I56" t="s">
        <v>443</v>
      </c>
      <c r="J56" t="s">
        <v>444</v>
      </c>
      <c r="K56" t="s">
        <v>445</v>
      </c>
      <c r="L56">
        <v>1368</v>
      </c>
      <c r="N56">
        <v>1011</v>
      </c>
      <c r="O56" t="s">
        <v>440</v>
      </c>
      <c r="P56" t="s">
        <v>440</v>
      </c>
      <c r="Q56">
        <v>1</v>
      </c>
      <c r="X56">
        <v>0.03</v>
      </c>
      <c r="Y56">
        <v>0</v>
      </c>
      <c r="Z56">
        <v>65.709999999999994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66</v>
      </c>
      <c r="AG56">
        <v>3.7499999999999999E-2</v>
      </c>
      <c r="AH56">
        <v>2</v>
      </c>
      <c r="AI56">
        <v>39076912</v>
      </c>
      <c r="AJ56">
        <v>50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ROW(Source!A39)</f>
        <v>39</v>
      </c>
      <c r="B57">
        <v>39076913</v>
      </c>
      <c r="C57">
        <v>39076908</v>
      </c>
      <c r="D57">
        <v>36804478</v>
      </c>
      <c r="E57">
        <v>1</v>
      </c>
      <c r="F57">
        <v>1</v>
      </c>
      <c r="G57">
        <v>1</v>
      </c>
      <c r="H57">
        <v>3</v>
      </c>
      <c r="I57" t="s">
        <v>509</v>
      </c>
      <c r="J57" t="s">
        <v>510</v>
      </c>
      <c r="K57" t="s">
        <v>511</v>
      </c>
      <c r="L57">
        <v>1355</v>
      </c>
      <c r="N57">
        <v>1010</v>
      </c>
      <c r="O57" t="s">
        <v>105</v>
      </c>
      <c r="P57" t="s">
        <v>105</v>
      </c>
      <c r="Q57">
        <v>100</v>
      </c>
      <c r="X57">
        <v>2.63</v>
      </c>
      <c r="Y57">
        <v>12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2.63</v>
      </c>
      <c r="AH57">
        <v>2</v>
      </c>
      <c r="AI57">
        <v>39076913</v>
      </c>
      <c r="AJ57">
        <v>51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ROW(Source!A39)</f>
        <v>39</v>
      </c>
      <c r="B58">
        <v>39076914</v>
      </c>
      <c r="C58">
        <v>39076908</v>
      </c>
      <c r="D58">
        <v>36804581</v>
      </c>
      <c r="E58">
        <v>1</v>
      </c>
      <c r="F58">
        <v>1</v>
      </c>
      <c r="G58">
        <v>1</v>
      </c>
      <c r="H58">
        <v>3</v>
      </c>
      <c r="I58" t="s">
        <v>512</v>
      </c>
      <c r="J58" t="s">
        <v>513</v>
      </c>
      <c r="K58" t="s">
        <v>514</v>
      </c>
      <c r="L58">
        <v>1356</v>
      </c>
      <c r="N58">
        <v>1010</v>
      </c>
      <c r="O58" t="s">
        <v>515</v>
      </c>
      <c r="P58" t="s">
        <v>515</v>
      </c>
      <c r="Q58">
        <v>1000</v>
      </c>
      <c r="X58">
        <v>0.26300000000000001</v>
      </c>
      <c r="Y58">
        <v>160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0.26300000000000001</v>
      </c>
      <c r="AH58">
        <v>2</v>
      </c>
      <c r="AI58">
        <v>39076914</v>
      </c>
      <c r="AJ58">
        <v>52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ROW(Source!A39)</f>
        <v>39</v>
      </c>
      <c r="B59">
        <v>39076915</v>
      </c>
      <c r="C59">
        <v>39076908</v>
      </c>
      <c r="D59">
        <v>36797263</v>
      </c>
      <c r="E59">
        <v>17</v>
      </c>
      <c r="F59">
        <v>1</v>
      </c>
      <c r="G59">
        <v>1</v>
      </c>
      <c r="H59">
        <v>3</v>
      </c>
      <c r="I59" t="s">
        <v>129</v>
      </c>
      <c r="J59" t="s">
        <v>3</v>
      </c>
      <c r="K59" t="s">
        <v>130</v>
      </c>
      <c r="L59">
        <v>1301</v>
      </c>
      <c r="N59">
        <v>1003</v>
      </c>
      <c r="O59" t="s">
        <v>126</v>
      </c>
      <c r="P59" t="s">
        <v>126</v>
      </c>
      <c r="Q59">
        <v>1</v>
      </c>
      <c r="X59">
        <v>101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3</v>
      </c>
      <c r="AG59">
        <v>101</v>
      </c>
      <c r="AH59">
        <v>2</v>
      </c>
      <c r="AI59">
        <v>39076915</v>
      </c>
      <c r="AJ59">
        <v>53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ROW(Source!A39)</f>
        <v>39</v>
      </c>
      <c r="B60">
        <v>39076916</v>
      </c>
      <c r="C60">
        <v>39076908</v>
      </c>
      <c r="D60">
        <v>36797270</v>
      </c>
      <c r="E60">
        <v>17</v>
      </c>
      <c r="F60">
        <v>1</v>
      </c>
      <c r="G60">
        <v>1</v>
      </c>
      <c r="H60">
        <v>3</v>
      </c>
      <c r="I60" t="s">
        <v>132</v>
      </c>
      <c r="J60" t="s">
        <v>3</v>
      </c>
      <c r="K60" t="s">
        <v>133</v>
      </c>
      <c r="L60">
        <v>1354</v>
      </c>
      <c r="N60">
        <v>1010</v>
      </c>
      <c r="O60" t="s">
        <v>134</v>
      </c>
      <c r="P60" t="s">
        <v>134</v>
      </c>
      <c r="Q60">
        <v>1</v>
      </c>
      <c r="X60">
        <v>7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3</v>
      </c>
      <c r="AG60">
        <v>7</v>
      </c>
      <c r="AH60">
        <v>2</v>
      </c>
      <c r="AI60">
        <v>39076916</v>
      </c>
      <c r="AJ60">
        <v>55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ROW(Source!A39)</f>
        <v>39</v>
      </c>
      <c r="B61">
        <v>39076917</v>
      </c>
      <c r="C61">
        <v>39076908</v>
      </c>
      <c r="D61">
        <v>36797269</v>
      </c>
      <c r="E61">
        <v>17</v>
      </c>
      <c r="F61">
        <v>1</v>
      </c>
      <c r="G61">
        <v>1</v>
      </c>
      <c r="H61">
        <v>3</v>
      </c>
      <c r="I61" t="s">
        <v>132</v>
      </c>
      <c r="J61" t="s">
        <v>3</v>
      </c>
      <c r="K61" t="s">
        <v>136</v>
      </c>
      <c r="L61">
        <v>1354</v>
      </c>
      <c r="N61">
        <v>1010</v>
      </c>
      <c r="O61" t="s">
        <v>134</v>
      </c>
      <c r="P61" t="s">
        <v>134</v>
      </c>
      <c r="Q61">
        <v>1</v>
      </c>
      <c r="X61">
        <v>7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 t="s">
        <v>3</v>
      </c>
      <c r="AG61">
        <v>7</v>
      </c>
      <c r="AH61">
        <v>2</v>
      </c>
      <c r="AI61">
        <v>39076917</v>
      </c>
      <c r="AJ61">
        <v>56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ROW(Source!A39)</f>
        <v>39</v>
      </c>
      <c r="B62">
        <v>39076918</v>
      </c>
      <c r="C62">
        <v>39076908</v>
      </c>
      <c r="D62">
        <v>36797268</v>
      </c>
      <c r="E62">
        <v>17</v>
      </c>
      <c r="F62">
        <v>1</v>
      </c>
      <c r="G62">
        <v>1</v>
      </c>
      <c r="H62">
        <v>3</v>
      </c>
      <c r="I62" t="s">
        <v>132</v>
      </c>
      <c r="J62" t="s">
        <v>3</v>
      </c>
      <c r="K62" t="s">
        <v>138</v>
      </c>
      <c r="L62">
        <v>1354</v>
      </c>
      <c r="N62">
        <v>1010</v>
      </c>
      <c r="O62" t="s">
        <v>134</v>
      </c>
      <c r="P62" t="s">
        <v>134</v>
      </c>
      <c r="Q62">
        <v>1</v>
      </c>
      <c r="X62">
        <v>40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3</v>
      </c>
      <c r="AG62">
        <v>40</v>
      </c>
      <c r="AH62">
        <v>2</v>
      </c>
      <c r="AI62">
        <v>39076918</v>
      </c>
      <c r="AJ62">
        <v>57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ROW(Source!A39)</f>
        <v>39</v>
      </c>
      <c r="B63">
        <v>39076919</v>
      </c>
      <c r="C63">
        <v>39076908</v>
      </c>
      <c r="D63">
        <v>36797266</v>
      </c>
      <c r="E63">
        <v>17</v>
      </c>
      <c r="F63">
        <v>1</v>
      </c>
      <c r="G63">
        <v>1</v>
      </c>
      <c r="H63">
        <v>3</v>
      </c>
      <c r="I63" t="s">
        <v>132</v>
      </c>
      <c r="J63" t="s">
        <v>3</v>
      </c>
      <c r="K63" t="s">
        <v>140</v>
      </c>
      <c r="L63">
        <v>1354</v>
      </c>
      <c r="N63">
        <v>1010</v>
      </c>
      <c r="O63" t="s">
        <v>134</v>
      </c>
      <c r="P63" t="s">
        <v>134</v>
      </c>
      <c r="Q63">
        <v>1</v>
      </c>
      <c r="X63">
        <v>8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3</v>
      </c>
      <c r="AG63">
        <v>8</v>
      </c>
      <c r="AH63">
        <v>2</v>
      </c>
      <c r="AI63">
        <v>39076919</v>
      </c>
      <c r="AJ63">
        <v>58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ROW(Source!A39)</f>
        <v>39</v>
      </c>
      <c r="B64">
        <v>39076920</v>
      </c>
      <c r="C64">
        <v>39076908</v>
      </c>
      <c r="D64">
        <v>36797267</v>
      </c>
      <c r="E64">
        <v>17</v>
      </c>
      <c r="F64">
        <v>1</v>
      </c>
      <c r="G64">
        <v>1</v>
      </c>
      <c r="H64">
        <v>3</v>
      </c>
      <c r="I64" t="s">
        <v>132</v>
      </c>
      <c r="J64" t="s">
        <v>3</v>
      </c>
      <c r="K64" t="s">
        <v>142</v>
      </c>
      <c r="L64">
        <v>1354</v>
      </c>
      <c r="N64">
        <v>1010</v>
      </c>
      <c r="O64" t="s">
        <v>134</v>
      </c>
      <c r="P64" t="s">
        <v>134</v>
      </c>
      <c r="Q64">
        <v>1</v>
      </c>
      <c r="X64">
        <v>8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</v>
      </c>
      <c r="AG64">
        <v>8</v>
      </c>
      <c r="AH64">
        <v>2</v>
      </c>
      <c r="AI64">
        <v>39076920</v>
      </c>
      <c r="AJ64">
        <v>59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ROW(Source!A52)</f>
        <v>52</v>
      </c>
      <c r="B65">
        <v>39076941</v>
      </c>
      <c r="C65">
        <v>39076927</v>
      </c>
      <c r="D65">
        <v>37069580</v>
      </c>
      <c r="E65">
        <v>1</v>
      </c>
      <c r="F65">
        <v>1</v>
      </c>
      <c r="G65">
        <v>1</v>
      </c>
      <c r="H65">
        <v>1</v>
      </c>
      <c r="I65" t="s">
        <v>516</v>
      </c>
      <c r="J65" t="s">
        <v>3</v>
      </c>
      <c r="K65" t="s">
        <v>517</v>
      </c>
      <c r="L65">
        <v>1191</v>
      </c>
      <c r="N65">
        <v>1013</v>
      </c>
      <c r="O65" t="s">
        <v>434</v>
      </c>
      <c r="P65" t="s">
        <v>434</v>
      </c>
      <c r="Q65">
        <v>1</v>
      </c>
      <c r="X65">
        <v>36.25</v>
      </c>
      <c r="Y65">
        <v>0</v>
      </c>
      <c r="Z65">
        <v>0</v>
      </c>
      <c r="AA65">
        <v>0</v>
      </c>
      <c r="AB65">
        <v>8.64</v>
      </c>
      <c r="AC65">
        <v>0</v>
      </c>
      <c r="AD65">
        <v>1</v>
      </c>
      <c r="AE65">
        <v>1</v>
      </c>
      <c r="AF65" t="s">
        <v>3</v>
      </c>
      <c r="AG65">
        <v>36.25</v>
      </c>
      <c r="AH65">
        <v>2</v>
      </c>
      <c r="AI65">
        <v>39076941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ROW(Source!A52)</f>
        <v>52</v>
      </c>
      <c r="B66">
        <v>39076942</v>
      </c>
      <c r="C66">
        <v>39076927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435</v>
      </c>
      <c r="J66" t="s">
        <v>3</v>
      </c>
      <c r="K66" t="s">
        <v>436</v>
      </c>
      <c r="L66">
        <v>1191</v>
      </c>
      <c r="N66">
        <v>1013</v>
      </c>
      <c r="O66" t="s">
        <v>434</v>
      </c>
      <c r="P66" t="s">
        <v>434</v>
      </c>
      <c r="Q66">
        <v>1</v>
      </c>
      <c r="X66">
        <v>0.16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3</v>
      </c>
      <c r="AG66">
        <v>0.16</v>
      </c>
      <c r="AH66">
        <v>2</v>
      </c>
      <c r="AI66">
        <v>39076942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ROW(Source!A52)</f>
        <v>52</v>
      </c>
      <c r="B67">
        <v>39076943</v>
      </c>
      <c r="C67">
        <v>39076927</v>
      </c>
      <c r="D67">
        <v>36882452</v>
      </c>
      <c r="E67">
        <v>1</v>
      </c>
      <c r="F67">
        <v>1</v>
      </c>
      <c r="G67">
        <v>1</v>
      </c>
      <c r="H67">
        <v>2</v>
      </c>
      <c r="I67" t="s">
        <v>437</v>
      </c>
      <c r="J67" t="s">
        <v>438</v>
      </c>
      <c r="K67" t="s">
        <v>439</v>
      </c>
      <c r="L67">
        <v>1368</v>
      </c>
      <c r="N67">
        <v>1011</v>
      </c>
      <c r="O67" t="s">
        <v>440</v>
      </c>
      <c r="P67" t="s">
        <v>440</v>
      </c>
      <c r="Q67">
        <v>1</v>
      </c>
      <c r="X67">
        <v>0.1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0.1</v>
      </c>
      <c r="AH67">
        <v>2</v>
      </c>
      <c r="AI67">
        <v>39076943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ROW(Source!A52)</f>
        <v>52</v>
      </c>
      <c r="B68">
        <v>39076944</v>
      </c>
      <c r="C68">
        <v>39076927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443</v>
      </c>
      <c r="J68" t="s">
        <v>444</v>
      </c>
      <c r="K68" t="s">
        <v>445</v>
      </c>
      <c r="L68">
        <v>1368</v>
      </c>
      <c r="N68">
        <v>1011</v>
      </c>
      <c r="O68" t="s">
        <v>440</v>
      </c>
      <c r="P68" t="s">
        <v>440</v>
      </c>
      <c r="Q68">
        <v>1</v>
      </c>
      <c r="X68">
        <v>0.06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0.06</v>
      </c>
      <c r="AH68">
        <v>2</v>
      </c>
      <c r="AI68">
        <v>39076944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ROW(Source!A52)</f>
        <v>52</v>
      </c>
      <c r="B69">
        <v>39076945</v>
      </c>
      <c r="C69">
        <v>39076927</v>
      </c>
      <c r="D69">
        <v>36801792</v>
      </c>
      <c r="E69">
        <v>1</v>
      </c>
      <c r="F69">
        <v>1</v>
      </c>
      <c r="G69">
        <v>1</v>
      </c>
      <c r="H69">
        <v>3</v>
      </c>
      <c r="I69" t="s">
        <v>474</v>
      </c>
      <c r="J69" t="s">
        <v>475</v>
      </c>
      <c r="K69" t="s">
        <v>476</v>
      </c>
      <c r="L69">
        <v>1339</v>
      </c>
      <c r="N69">
        <v>1007</v>
      </c>
      <c r="O69" t="s">
        <v>35</v>
      </c>
      <c r="P69" t="s">
        <v>35</v>
      </c>
      <c r="Q69">
        <v>1</v>
      </c>
      <c r="X69">
        <v>0.24</v>
      </c>
      <c r="Y69">
        <v>2.44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0.24</v>
      </c>
      <c r="AH69">
        <v>2</v>
      </c>
      <c r="AI69">
        <v>39076945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ROW(Source!A52)</f>
        <v>52</v>
      </c>
      <c r="B70">
        <v>39076946</v>
      </c>
      <c r="C70">
        <v>39076927</v>
      </c>
      <c r="D70">
        <v>36802272</v>
      </c>
      <c r="E70">
        <v>1</v>
      </c>
      <c r="F70">
        <v>1</v>
      </c>
      <c r="G70">
        <v>1</v>
      </c>
      <c r="H70">
        <v>3</v>
      </c>
      <c r="I70" t="s">
        <v>518</v>
      </c>
      <c r="J70" t="s">
        <v>519</v>
      </c>
      <c r="K70" t="s">
        <v>520</v>
      </c>
      <c r="L70">
        <v>1354</v>
      </c>
      <c r="N70">
        <v>1010</v>
      </c>
      <c r="O70" t="s">
        <v>134</v>
      </c>
      <c r="P70" t="s">
        <v>134</v>
      </c>
      <c r="Q70">
        <v>1</v>
      </c>
      <c r="X70">
        <v>3.2</v>
      </c>
      <c r="Y70">
        <v>4.5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3.2</v>
      </c>
      <c r="AH70">
        <v>2</v>
      </c>
      <c r="AI70">
        <v>39076946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ROW(Source!A52)</f>
        <v>52</v>
      </c>
      <c r="B71">
        <v>39076947</v>
      </c>
      <c r="C71">
        <v>39076927</v>
      </c>
      <c r="D71">
        <v>36802521</v>
      </c>
      <c r="E71">
        <v>1</v>
      </c>
      <c r="F71">
        <v>1</v>
      </c>
      <c r="G71">
        <v>1</v>
      </c>
      <c r="H71">
        <v>3</v>
      </c>
      <c r="I71" t="s">
        <v>521</v>
      </c>
      <c r="J71" t="s">
        <v>522</v>
      </c>
      <c r="K71" t="s">
        <v>523</v>
      </c>
      <c r="L71">
        <v>1348</v>
      </c>
      <c r="N71">
        <v>1009</v>
      </c>
      <c r="O71" t="s">
        <v>92</v>
      </c>
      <c r="P71" t="s">
        <v>92</v>
      </c>
      <c r="Q71">
        <v>1000</v>
      </c>
      <c r="X71">
        <v>1.2E-2</v>
      </c>
      <c r="Y71">
        <v>586.47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1.2E-2</v>
      </c>
      <c r="AH71">
        <v>2</v>
      </c>
      <c r="AI71">
        <v>39076947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ROW(Source!A52)</f>
        <v>52</v>
      </c>
      <c r="B72">
        <v>39076948</v>
      </c>
      <c r="C72">
        <v>39076927</v>
      </c>
      <c r="D72">
        <v>36805188</v>
      </c>
      <c r="E72">
        <v>1</v>
      </c>
      <c r="F72">
        <v>1</v>
      </c>
      <c r="G72">
        <v>1</v>
      </c>
      <c r="H72">
        <v>3</v>
      </c>
      <c r="I72" t="s">
        <v>524</v>
      </c>
      <c r="J72" t="s">
        <v>525</v>
      </c>
      <c r="K72" t="s">
        <v>526</v>
      </c>
      <c r="L72">
        <v>1327</v>
      </c>
      <c r="N72">
        <v>1005</v>
      </c>
      <c r="O72" t="s">
        <v>24</v>
      </c>
      <c r="P72" t="s">
        <v>24</v>
      </c>
      <c r="Q72">
        <v>1</v>
      </c>
      <c r="X72">
        <v>1.6</v>
      </c>
      <c r="Y72">
        <v>72.319999999999993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1.6</v>
      </c>
      <c r="AH72">
        <v>2</v>
      </c>
      <c r="AI72">
        <v>39076948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ROW(Source!A52)</f>
        <v>52</v>
      </c>
      <c r="B73">
        <v>39076949</v>
      </c>
      <c r="C73">
        <v>39076927</v>
      </c>
      <c r="D73">
        <v>36806413</v>
      </c>
      <c r="E73">
        <v>1</v>
      </c>
      <c r="F73">
        <v>1</v>
      </c>
      <c r="G73">
        <v>1</v>
      </c>
      <c r="H73">
        <v>3</v>
      </c>
      <c r="I73" t="s">
        <v>527</v>
      </c>
      <c r="J73" t="s">
        <v>528</v>
      </c>
      <c r="K73" t="s">
        <v>529</v>
      </c>
      <c r="L73">
        <v>1339</v>
      </c>
      <c r="N73">
        <v>1007</v>
      </c>
      <c r="O73" t="s">
        <v>35</v>
      </c>
      <c r="P73" t="s">
        <v>35</v>
      </c>
      <c r="Q73">
        <v>1</v>
      </c>
      <c r="X73">
        <v>4.4000000000000003E-3</v>
      </c>
      <c r="Y73">
        <v>74.58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4.4000000000000003E-3</v>
      </c>
      <c r="AH73">
        <v>2</v>
      </c>
      <c r="AI73">
        <v>39076949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ROW(Source!A52)</f>
        <v>52</v>
      </c>
      <c r="B74">
        <v>39076950</v>
      </c>
      <c r="C74">
        <v>39076927</v>
      </c>
      <c r="D74">
        <v>36836983</v>
      </c>
      <c r="E74">
        <v>1</v>
      </c>
      <c r="F74">
        <v>1</v>
      </c>
      <c r="G74">
        <v>1</v>
      </c>
      <c r="H74">
        <v>3</v>
      </c>
      <c r="I74" t="s">
        <v>530</v>
      </c>
      <c r="J74" t="s">
        <v>531</v>
      </c>
      <c r="K74" t="s">
        <v>532</v>
      </c>
      <c r="L74">
        <v>1346</v>
      </c>
      <c r="N74">
        <v>1009</v>
      </c>
      <c r="O74" t="s">
        <v>97</v>
      </c>
      <c r="P74" t="s">
        <v>97</v>
      </c>
      <c r="Q74">
        <v>1</v>
      </c>
      <c r="X74">
        <v>2.4300000000000002</v>
      </c>
      <c r="Y74">
        <v>8.09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2.4300000000000002</v>
      </c>
      <c r="AH74">
        <v>2</v>
      </c>
      <c r="AI74">
        <v>39076950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ROW(Source!A52)</f>
        <v>52</v>
      </c>
      <c r="B75">
        <v>39076951</v>
      </c>
      <c r="C75">
        <v>39076927</v>
      </c>
      <c r="D75">
        <v>36797561</v>
      </c>
      <c r="E75">
        <v>17</v>
      </c>
      <c r="F75">
        <v>1</v>
      </c>
      <c r="G75">
        <v>1</v>
      </c>
      <c r="H75">
        <v>3</v>
      </c>
      <c r="I75" t="s">
        <v>154</v>
      </c>
      <c r="J75" t="s">
        <v>3</v>
      </c>
      <c r="K75" t="s">
        <v>155</v>
      </c>
      <c r="L75">
        <v>1348</v>
      </c>
      <c r="N75">
        <v>1009</v>
      </c>
      <c r="O75" t="s">
        <v>92</v>
      </c>
      <c r="P75" t="s">
        <v>92</v>
      </c>
      <c r="Q75">
        <v>1000</v>
      </c>
      <c r="X75">
        <v>6.7000000000000004E-2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3</v>
      </c>
      <c r="AG75">
        <v>6.7000000000000004E-2</v>
      </c>
      <c r="AH75">
        <v>2</v>
      </c>
      <c r="AI75">
        <v>39076951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ROW(Source!A52)</f>
        <v>52</v>
      </c>
      <c r="B76">
        <v>39076952</v>
      </c>
      <c r="C76">
        <v>39076927</v>
      </c>
      <c r="D76">
        <v>36839212</v>
      </c>
      <c r="E76">
        <v>1</v>
      </c>
      <c r="F76">
        <v>1</v>
      </c>
      <c r="G76">
        <v>1</v>
      </c>
      <c r="H76">
        <v>3</v>
      </c>
      <c r="I76" t="s">
        <v>533</v>
      </c>
      <c r="J76" t="s">
        <v>534</v>
      </c>
      <c r="K76" t="s">
        <v>535</v>
      </c>
      <c r="L76">
        <v>1348</v>
      </c>
      <c r="N76">
        <v>1009</v>
      </c>
      <c r="O76" t="s">
        <v>92</v>
      </c>
      <c r="P76" t="s">
        <v>92</v>
      </c>
      <c r="Q76">
        <v>1000</v>
      </c>
      <c r="X76">
        <v>6.8000000000000005E-2</v>
      </c>
      <c r="Y76">
        <v>4294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6.8000000000000005E-2</v>
      </c>
      <c r="AH76">
        <v>2</v>
      </c>
      <c r="AI76">
        <v>39076952</v>
      </c>
      <c r="AJ76">
        <v>77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ROW(Source!A55)</f>
        <v>55</v>
      </c>
      <c r="B77">
        <v>39076966</v>
      </c>
      <c r="C77">
        <v>39076954</v>
      </c>
      <c r="D77">
        <v>37069580</v>
      </c>
      <c r="E77">
        <v>1</v>
      </c>
      <c r="F77">
        <v>1</v>
      </c>
      <c r="G77">
        <v>1</v>
      </c>
      <c r="H77">
        <v>1</v>
      </c>
      <c r="I77" t="s">
        <v>516</v>
      </c>
      <c r="J77" t="s">
        <v>3</v>
      </c>
      <c r="K77" t="s">
        <v>517</v>
      </c>
      <c r="L77">
        <v>1191</v>
      </c>
      <c r="N77">
        <v>1013</v>
      </c>
      <c r="O77" t="s">
        <v>434</v>
      </c>
      <c r="P77" t="s">
        <v>434</v>
      </c>
      <c r="Q77">
        <v>1</v>
      </c>
      <c r="X77">
        <v>28.02</v>
      </c>
      <c r="Y77">
        <v>0</v>
      </c>
      <c r="Z77">
        <v>0</v>
      </c>
      <c r="AA77">
        <v>0</v>
      </c>
      <c r="AB77">
        <v>8.64</v>
      </c>
      <c r="AC77">
        <v>0</v>
      </c>
      <c r="AD77">
        <v>1</v>
      </c>
      <c r="AE77">
        <v>1</v>
      </c>
      <c r="AF77" t="s">
        <v>3</v>
      </c>
      <c r="AG77">
        <v>28.02</v>
      </c>
      <c r="AH77">
        <v>2</v>
      </c>
      <c r="AI77">
        <v>39076966</v>
      </c>
      <c r="AJ77">
        <v>78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ROW(Source!A55)</f>
        <v>55</v>
      </c>
      <c r="B78">
        <v>39076967</v>
      </c>
      <c r="C78">
        <v>39076954</v>
      </c>
      <c r="D78">
        <v>37064876</v>
      </c>
      <c r="E78">
        <v>1</v>
      </c>
      <c r="F78">
        <v>1</v>
      </c>
      <c r="G78">
        <v>1</v>
      </c>
      <c r="H78">
        <v>1</v>
      </c>
      <c r="I78" t="s">
        <v>435</v>
      </c>
      <c r="J78" t="s">
        <v>3</v>
      </c>
      <c r="K78" t="s">
        <v>436</v>
      </c>
      <c r="L78">
        <v>1191</v>
      </c>
      <c r="N78">
        <v>1013</v>
      </c>
      <c r="O78" t="s">
        <v>434</v>
      </c>
      <c r="P78" t="s">
        <v>434</v>
      </c>
      <c r="Q78">
        <v>1</v>
      </c>
      <c r="X78">
        <v>0.16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3</v>
      </c>
      <c r="AG78">
        <v>0.16</v>
      </c>
      <c r="AH78">
        <v>2</v>
      </c>
      <c r="AI78">
        <v>39076967</v>
      </c>
      <c r="AJ78">
        <v>79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ROW(Source!A55)</f>
        <v>55</v>
      </c>
      <c r="B79">
        <v>39076968</v>
      </c>
      <c r="C79">
        <v>39076954</v>
      </c>
      <c r="D79">
        <v>36882452</v>
      </c>
      <c r="E79">
        <v>1</v>
      </c>
      <c r="F79">
        <v>1</v>
      </c>
      <c r="G79">
        <v>1</v>
      </c>
      <c r="H79">
        <v>2</v>
      </c>
      <c r="I79" t="s">
        <v>437</v>
      </c>
      <c r="J79" t="s">
        <v>438</v>
      </c>
      <c r="K79" t="s">
        <v>439</v>
      </c>
      <c r="L79">
        <v>1368</v>
      </c>
      <c r="N79">
        <v>1011</v>
      </c>
      <c r="O79" t="s">
        <v>440</v>
      </c>
      <c r="P79" t="s">
        <v>440</v>
      </c>
      <c r="Q79">
        <v>1</v>
      </c>
      <c r="X79">
        <v>0.1</v>
      </c>
      <c r="Y79">
        <v>0</v>
      </c>
      <c r="Z79">
        <v>31.26</v>
      </c>
      <c r="AA79">
        <v>13.5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0.1</v>
      </c>
      <c r="AH79">
        <v>2</v>
      </c>
      <c r="AI79">
        <v>39076968</v>
      </c>
      <c r="AJ79">
        <v>80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ROW(Source!A55)</f>
        <v>55</v>
      </c>
      <c r="B80">
        <v>39076969</v>
      </c>
      <c r="C80">
        <v>39076954</v>
      </c>
      <c r="D80">
        <v>36883554</v>
      </c>
      <c r="E80">
        <v>1</v>
      </c>
      <c r="F80">
        <v>1</v>
      </c>
      <c r="G80">
        <v>1</v>
      </c>
      <c r="H80">
        <v>2</v>
      </c>
      <c r="I80" t="s">
        <v>443</v>
      </c>
      <c r="J80" t="s">
        <v>444</v>
      </c>
      <c r="K80" t="s">
        <v>445</v>
      </c>
      <c r="L80">
        <v>1368</v>
      </c>
      <c r="N80">
        <v>1011</v>
      </c>
      <c r="O80" t="s">
        <v>440</v>
      </c>
      <c r="P80" t="s">
        <v>440</v>
      </c>
      <c r="Q80">
        <v>1</v>
      </c>
      <c r="X80">
        <v>0.06</v>
      </c>
      <c r="Y80">
        <v>0</v>
      </c>
      <c r="Z80">
        <v>65.709999999999994</v>
      </c>
      <c r="AA80">
        <v>11.6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0.06</v>
      </c>
      <c r="AH80">
        <v>2</v>
      </c>
      <c r="AI80">
        <v>39076969</v>
      </c>
      <c r="AJ80">
        <v>81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ROW(Source!A55)</f>
        <v>55</v>
      </c>
      <c r="B81">
        <v>39076970</v>
      </c>
      <c r="C81">
        <v>39076954</v>
      </c>
      <c r="D81">
        <v>36801792</v>
      </c>
      <c r="E81">
        <v>1</v>
      </c>
      <c r="F81">
        <v>1</v>
      </c>
      <c r="G81">
        <v>1</v>
      </c>
      <c r="H81">
        <v>3</v>
      </c>
      <c r="I81" t="s">
        <v>474</v>
      </c>
      <c r="J81" t="s">
        <v>475</v>
      </c>
      <c r="K81" t="s">
        <v>476</v>
      </c>
      <c r="L81">
        <v>1339</v>
      </c>
      <c r="N81">
        <v>1007</v>
      </c>
      <c r="O81" t="s">
        <v>35</v>
      </c>
      <c r="P81" t="s">
        <v>35</v>
      </c>
      <c r="Q81">
        <v>1</v>
      </c>
      <c r="X81">
        <v>0.24</v>
      </c>
      <c r="Y81">
        <v>2.44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0.24</v>
      </c>
      <c r="AH81">
        <v>2</v>
      </c>
      <c r="AI81">
        <v>39076970</v>
      </c>
      <c r="AJ81">
        <v>82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ROW(Source!A55)</f>
        <v>55</v>
      </c>
      <c r="B82">
        <v>39076971</v>
      </c>
      <c r="C82">
        <v>39076954</v>
      </c>
      <c r="D82">
        <v>36802272</v>
      </c>
      <c r="E82">
        <v>1</v>
      </c>
      <c r="F82">
        <v>1</v>
      </c>
      <c r="G82">
        <v>1</v>
      </c>
      <c r="H82">
        <v>3</v>
      </c>
      <c r="I82" t="s">
        <v>518</v>
      </c>
      <c r="J82" t="s">
        <v>519</v>
      </c>
      <c r="K82" t="s">
        <v>520</v>
      </c>
      <c r="L82">
        <v>1354</v>
      </c>
      <c r="N82">
        <v>1010</v>
      </c>
      <c r="O82" t="s">
        <v>134</v>
      </c>
      <c r="P82" t="s">
        <v>134</v>
      </c>
      <c r="Q82">
        <v>1</v>
      </c>
      <c r="X82">
        <v>3.2</v>
      </c>
      <c r="Y82">
        <v>4.5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3.2</v>
      </c>
      <c r="AH82">
        <v>2</v>
      </c>
      <c r="AI82">
        <v>39076971</v>
      </c>
      <c r="AJ82">
        <v>83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ROW(Source!A55)</f>
        <v>55</v>
      </c>
      <c r="B83">
        <v>39076972</v>
      </c>
      <c r="C83">
        <v>39076954</v>
      </c>
      <c r="D83">
        <v>36802521</v>
      </c>
      <c r="E83">
        <v>1</v>
      </c>
      <c r="F83">
        <v>1</v>
      </c>
      <c r="G83">
        <v>1</v>
      </c>
      <c r="H83">
        <v>3</v>
      </c>
      <c r="I83" t="s">
        <v>521</v>
      </c>
      <c r="J83" t="s">
        <v>522</v>
      </c>
      <c r="K83" t="s">
        <v>523</v>
      </c>
      <c r="L83">
        <v>1348</v>
      </c>
      <c r="N83">
        <v>1009</v>
      </c>
      <c r="O83" t="s">
        <v>92</v>
      </c>
      <c r="P83" t="s">
        <v>92</v>
      </c>
      <c r="Q83">
        <v>1000</v>
      </c>
      <c r="X83">
        <v>1.2E-2</v>
      </c>
      <c r="Y83">
        <v>586.47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1.2E-2</v>
      </c>
      <c r="AH83">
        <v>2</v>
      </c>
      <c r="AI83">
        <v>39076972</v>
      </c>
      <c r="AJ83">
        <v>84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ROW(Source!A55)</f>
        <v>55</v>
      </c>
      <c r="B84">
        <v>39076973</v>
      </c>
      <c r="C84">
        <v>39076954</v>
      </c>
      <c r="D84">
        <v>36805188</v>
      </c>
      <c r="E84">
        <v>1</v>
      </c>
      <c r="F84">
        <v>1</v>
      </c>
      <c r="G84">
        <v>1</v>
      </c>
      <c r="H84">
        <v>3</v>
      </c>
      <c r="I84" t="s">
        <v>524</v>
      </c>
      <c r="J84" t="s">
        <v>525</v>
      </c>
      <c r="K84" t="s">
        <v>526</v>
      </c>
      <c r="L84">
        <v>1327</v>
      </c>
      <c r="N84">
        <v>1005</v>
      </c>
      <c r="O84" t="s">
        <v>24</v>
      </c>
      <c r="P84" t="s">
        <v>24</v>
      </c>
      <c r="Q84">
        <v>1</v>
      </c>
      <c r="X84">
        <v>1.6</v>
      </c>
      <c r="Y84">
        <v>72.319999999999993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1.6</v>
      </c>
      <c r="AH84">
        <v>2</v>
      </c>
      <c r="AI84">
        <v>39076973</v>
      </c>
      <c r="AJ84">
        <v>85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ROW(Source!A55)</f>
        <v>55</v>
      </c>
      <c r="B85">
        <v>39076974</v>
      </c>
      <c r="C85">
        <v>39076954</v>
      </c>
      <c r="D85">
        <v>36806413</v>
      </c>
      <c r="E85">
        <v>1</v>
      </c>
      <c r="F85">
        <v>1</v>
      </c>
      <c r="G85">
        <v>1</v>
      </c>
      <c r="H85">
        <v>3</v>
      </c>
      <c r="I85" t="s">
        <v>527</v>
      </c>
      <c r="J85" t="s">
        <v>528</v>
      </c>
      <c r="K85" t="s">
        <v>529</v>
      </c>
      <c r="L85">
        <v>1339</v>
      </c>
      <c r="N85">
        <v>1007</v>
      </c>
      <c r="O85" t="s">
        <v>35</v>
      </c>
      <c r="P85" t="s">
        <v>35</v>
      </c>
      <c r="Q85">
        <v>1</v>
      </c>
      <c r="X85">
        <v>4.4000000000000003E-3</v>
      </c>
      <c r="Y85">
        <v>74.58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4.4000000000000003E-3</v>
      </c>
      <c r="AH85">
        <v>2</v>
      </c>
      <c r="AI85">
        <v>39076974</v>
      </c>
      <c r="AJ85">
        <v>86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ROW(Source!A55)</f>
        <v>55</v>
      </c>
      <c r="B86">
        <v>39076975</v>
      </c>
      <c r="C86">
        <v>39076954</v>
      </c>
      <c r="D86">
        <v>36836983</v>
      </c>
      <c r="E86">
        <v>1</v>
      </c>
      <c r="F86">
        <v>1</v>
      </c>
      <c r="G86">
        <v>1</v>
      </c>
      <c r="H86">
        <v>3</v>
      </c>
      <c r="I86" t="s">
        <v>530</v>
      </c>
      <c r="J86" t="s">
        <v>531</v>
      </c>
      <c r="K86" t="s">
        <v>532</v>
      </c>
      <c r="L86">
        <v>1346</v>
      </c>
      <c r="N86">
        <v>1009</v>
      </c>
      <c r="O86" t="s">
        <v>97</v>
      </c>
      <c r="P86" t="s">
        <v>97</v>
      </c>
      <c r="Q86">
        <v>1</v>
      </c>
      <c r="X86">
        <v>2.4300000000000002</v>
      </c>
      <c r="Y86">
        <v>8.09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2.4300000000000002</v>
      </c>
      <c r="AH86">
        <v>2</v>
      </c>
      <c r="AI86">
        <v>39076975</v>
      </c>
      <c r="AJ86">
        <v>87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ROW(Source!A55)</f>
        <v>55</v>
      </c>
      <c r="B87">
        <v>39076976</v>
      </c>
      <c r="C87">
        <v>39076954</v>
      </c>
      <c r="D87">
        <v>36797561</v>
      </c>
      <c r="E87">
        <v>17</v>
      </c>
      <c r="F87">
        <v>1</v>
      </c>
      <c r="G87">
        <v>1</v>
      </c>
      <c r="H87">
        <v>3</v>
      </c>
      <c r="I87" t="s">
        <v>154</v>
      </c>
      <c r="J87" t="s">
        <v>3</v>
      </c>
      <c r="K87" t="s">
        <v>155</v>
      </c>
      <c r="L87">
        <v>1348</v>
      </c>
      <c r="N87">
        <v>1009</v>
      </c>
      <c r="O87" t="s">
        <v>92</v>
      </c>
      <c r="P87" t="s">
        <v>92</v>
      </c>
      <c r="Q87">
        <v>1000</v>
      </c>
      <c r="X87">
        <v>6.7000000000000004E-2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 t="s">
        <v>3</v>
      </c>
      <c r="AG87">
        <v>6.7000000000000004E-2</v>
      </c>
      <c r="AH87">
        <v>2</v>
      </c>
      <c r="AI87">
        <v>39076976</v>
      </c>
      <c r="AJ87">
        <v>88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ROW(Source!A55)</f>
        <v>55</v>
      </c>
      <c r="B88">
        <v>39076977</v>
      </c>
      <c r="C88">
        <v>39076954</v>
      </c>
      <c r="D88">
        <v>36839212</v>
      </c>
      <c r="E88">
        <v>1</v>
      </c>
      <c r="F88">
        <v>1</v>
      </c>
      <c r="G88">
        <v>1</v>
      </c>
      <c r="H88">
        <v>3</v>
      </c>
      <c r="I88" t="s">
        <v>533</v>
      </c>
      <c r="J88" t="s">
        <v>534</v>
      </c>
      <c r="K88" t="s">
        <v>535</v>
      </c>
      <c r="L88">
        <v>1348</v>
      </c>
      <c r="N88">
        <v>1009</v>
      </c>
      <c r="O88" t="s">
        <v>92</v>
      </c>
      <c r="P88" t="s">
        <v>92</v>
      </c>
      <c r="Q88">
        <v>1000</v>
      </c>
      <c r="X88">
        <v>6.4000000000000001E-2</v>
      </c>
      <c r="Y88">
        <v>4294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6.4000000000000001E-2</v>
      </c>
      <c r="AH88">
        <v>2</v>
      </c>
      <c r="AI88">
        <v>39076977</v>
      </c>
      <c r="AJ88">
        <v>90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ROW(Source!A58)</f>
        <v>58</v>
      </c>
      <c r="B89">
        <v>39076980</v>
      </c>
      <c r="C89">
        <v>39076979</v>
      </c>
      <c r="D89">
        <v>37069580</v>
      </c>
      <c r="E89">
        <v>1</v>
      </c>
      <c r="F89">
        <v>1</v>
      </c>
      <c r="G89">
        <v>1</v>
      </c>
      <c r="H89">
        <v>1</v>
      </c>
      <c r="I89" t="s">
        <v>516</v>
      </c>
      <c r="J89" t="s">
        <v>3</v>
      </c>
      <c r="K89" t="s">
        <v>517</v>
      </c>
      <c r="L89">
        <v>1191</v>
      </c>
      <c r="N89">
        <v>1013</v>
      </c>
      <c r="O89" t="s">
        <v>434</v>
      </c>
      <c r="P89" t="s">
        <v>434</v>
      </c>
      <c r="Q89">
        <v>1</v>
      </c>
      <c r="X89">
        <v>33.89</v>
      </c>
      <c r="Y89">
        <v>0</v>
      </c>
      <c r="Z89">
        <v>0</v>
      </c>
      <c r="AA89">
        <v>0</v>
      </c>
      <c r="AB89">
        <v>8.64</v>
      </c>
      <c r="AC89">
        <v>0</v>
      </c>
      <c r="AD89">
        <v>1</v>
      </c>
      <c r="AE89">
        <v>1</v>
      </c>
      <c r="AF89" t="s">
        <v>3</v>
      </c>
      <c r="AG89">
        <v>33.89</v>
      </c>
      <c r="AH89">
        <v>2</v>
      </c>
      <c r="AI89">
        <v>39076980</v>
      </c>
      <c r="AJ89">
        <v>91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ROW(Source!A58)</f>
        <v>58</v>
      </c>
      <c r="B90">
        <v>39076981</v>
      </c>
      <c r="C90">
        <v>39076979</v>
      </c>
      <c r="D90">
        <v>37064876</v>
      </c>
      <c r="E90">
        <v>1</v>
      </c>
      <c r="F90">
        <v>1</v>
      </c>
      <c r="G90">
        <v>1</v>
      </c>
      <c r="H90">
        <v>1</v>
      </c>
      <c r="I90" t="s">
        <v>435</v>
      </c>
      <c r="J90" t="s">
        <v>3</v>
      </c>
      <c r="K90" t="s">
        <v>436</v>
      </c>
      <c r="L90">
        <v>1191</v>
      </c>
      <c r="N90">
        <v>1013</v>
      </c>
      <c r="O90" t="s">
        <v>434</v>
      </c>
      <c r="P90" t="s">
        <v>434</v>
      </c>
      <c r="Q90">
        <v>1</v>
      </c>
      <c r="X90">
        <v>0.16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3</v>
      </c>
      <c r="AG90">
        <v>0.16</v>
      </c>
      <c r="AH90">
        <v>2</v>
      </c>
      <c r="AI90">
        <v>39076981</v>
      </c>
      <c r="AJ90">
        <v>92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ROW(Source!A58)</f>
        <v>58</v>
      </c>
      <c r="B91">
        <v>39076982</v>
      </c>
      <c r="C91">
        <v>39076979</v>
      </c>
      <c r="D91">
        <v>36882452</v>
      </c>
      <c r="E91">
        <v>1</v>
      </c>
      <c r="F91">
        <v>1</v>
      </c>
      <c r="G91">
        <v>1</v>
      </c>
      <c r="H91">
        <v>2</v>
      </c>
      <c r="I91" t="s">
        <v>437</v>
      </c>
      <c r="J91" t="s">
        <v>438</v>
      </c>
      <c r="K91" t="s">
        <v>439</v>
      </c>
      <c r="L91">
        <v>1368</v>
      </c>
      <c r="N91">
        <v>1011</v>
      </c>
      <c r="O91" t="s">
        <v>440</v>
      </c>
      <c r="P91" t="s">
        <v>440</v>
      </c>
      <c r="Q91">
        <v>1</v>
      </c>
      <c r="X91">
        <v>0.1</v>
      </c>
      <c r="Y91">
        <v>0</v>
      </c>
      <c r="Z91">
        <v>31.26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0.1</v>
      </c>
      <c r="AH91">
        <v>2</v>
      </c>
      <c r="AI91">
        <v>39076982</v>
      </c>
      <c r="AJ91">
        <v>93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ROW(Source!A58)</f>
        <v>58</v>
      </c>
      <c r="B92">
        <v>39076983</v>
      </c>
      <c r="C92">
        <v>39076979</v>
      </c>
      <c r="D92">
        <v>36883554</v>
      </c>
      <c r="E92">
        <v>1</v>
      </c>
      <c r="F92">
        <v>1</v>
      </c>
      <c r="G92">
        <v>1</v>
      </c>
      <c r="H92">
        <v>2</v>
      </c>
      <c r="I92" t="s">
        <v>443</v>
      </c>
      <c r="J92" t="s">
        <v>444</v>
      </c>
      <c r="K92" t="s">
        <v>445</v>
      </c>
      <c r="L92">
        <v>1368</v>
      </c>
      <c r="N92">
        <v>1011</v>
      </c>
      <c r="O92" t="s">
        <v>440</v>
      </c>
      <c r="P92" t="s">
        <v>440</v>
      </c>
      <c r="Q92">
        <v>1</v>
      </c>
      <c r="X92">
        <v>0.06</v>
      </c>
      <c r="Y92">
        <v>0</v>
      </c>
      <c r="Z92">
        <v>65.709999999999994</v>
      </c>
      <c r="AA92">
        <v>11.6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0.06</v>
      </c>
      <c r="AH92">
        <v>2</v>
      </c>
      <c r="AI92">
        <v>39076983</v>
      </c>
      <c r="AJ92">
        <v>94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ROW(Source!A58)</f>
        <v>58</v>
      </c>
      <c r="B93">
        <v>39076984</v>
      </c>
      <c r="C93">
        <v>39076979</v>
      </c>
      <c r="D93">
        <v>36801792</v>
      </c>
      <c r="E93">
        <v>1</v>
      </c>
      <c r="F93">
        <v>1</v>
      </c>
      <c r="G93">
        <v>1</v>
      </c>
      <c r="H93">
        <v>3</v>
      </c>
      <c r="I93" t="s">
        <v>474</v>
      </c>
      <c r="J93" t="s">
        <v>475</v>
      </c>
      <c r="K93" t="s">
        <v>476</v>
      </c>
      <c r="L93">
        <v>1339</v>
      </c>
      <c r="N93">
        <v>1007</v>
      </c>
      <c r="O93" t="s">
        <v>35</v>
      </c>
      <c r="P93" t="s">
        <v>35</v>
      </c>
      <c r="Q93">
        <v>1</v>
      </c>
      <c r="X93">
        <v>0.24</v>
      </c>
      <c r="Y93">
        <v>2.44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0.24</v>
      </c>
      <c r="AH93">
        <v>2</v>
      </c>
      <c r="AI93">
        <v>39076984</v>
      </c>
      <c r="AJ93">
        <v>95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ROW(Source!A58)</f>
        <v>58</v>
      </c>
      <c r="B94">
        <v>39076985</v>
      </c>
      <c r="C94">
        <v>39076979</v>
      </c>
      <c r="D94">
        <v>36802272</v>
      </c>
      <c r="E94">
        <v>1</v>
      </c>
      <c r="F94">
        <v>1</v>
      </c>
      <c r="G94">
        <v>1</v>
      </c>
      <c r="H94">
        <v>3</v>
      </c>
      <c r="I94" t="s">
        <v>518</v>
      </c>
      <c r="J94" t="s">
        <v>519</v>
      </c>
      <c r="K94" t="s">
        <v>520</v>
      </c>
      <c r="L94">
        <v>1354</v>
      </c>
      <c r="N94">
        <v>1010</v>
      </c>
      <c r="O94" t="s">
        <v>134</v>
      </c>
      <c r="P94" t="s">
        <v>134</v>
      </c>
      <c r="Q94">
        <v>1</v>
      </c>
      <c r="X94">
        <v>5.0999999999999996</v>
      </c>
      <c r="Y94">
        <v>4.5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5.0999999999999996</v>
      </c>
      <c r="AH94">
        <v>2</v>
      </c>
      <c r="AI94">
        <v>39076985</v>
      </c>
      <c r="AJ94">
        <v>96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ROW(Source!A58)</f>
        <v>58</v>
      </c>
      <c r="B95">
        <v>39076986</v>
      </c>
      <c r="C95">
        <v>39076979</v>
      </c>
      <c r="D95">
        <v>36802521</v>
      </c>
      <c r="E95">
        <v>1</v>
      </c>
      <c r="F95">
        <v>1</v>
      </c>
      <c r="G95">
        <v>1</v>
      </c>
      <c r="H95">
        <v>3</v>
      </c>
      <c r="I95" t="s">
        <v>521</v>
      </c>
      <c r="J95" t="s">
        <v>522</v>
      </c>
      <c r="K95" t="s">
        <v>523</v>
      </c>
      <c r="L95">
        <v>1348</v>
      </c>
      <c r="N95">
        <v>1009</v>
      </c>
      <c r="O95" t="s">
        <v>92</v>
      </c>
      <c r="P95" t="s">
        <v>92</v>
      </c>
      <c r="Q95">
        <v>1000</v>
      </c>
      <c r="X95">
        <v>2.5499999999999998E-2</v>
      </c>
      <c r="Y95">
        <v>586.47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2.5499999999999998E-2</v>
      </c>
      <c r="AH95">
        <v>2</v>
      </c>
      <c r="AI95">
        <v>39076986</v>
      </c>
      <c r="AJ95">
        <v>97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ROW(Source!A58)</f>
        <v>58</v>
      </c>
      <c r="B96">
        <v>39076987</v>
      </c>
      <c r="C96">
        <v>39076979</v>
      </c>
      <c r="D96">
        <v>36805188</v>
      </c>
      <c r="E96">
        <v>1</v>
      </c>
      <c r="F96">
        <v>1</v>
      </c>
      <c r="G96">
        <v>1</v>
      </c>
      <c r="H96">
        <v>3</v>
      </c>
      <c r="I96" t="s">
        <v>524</v>
      </c>
      <c r="J96" t="s">
        <v>525</v>
      </c>
      <c r="K96" t="s">
        <v>526</v>
      </c>
      <c r="L96">
        <v>1327</v>
      </c>
      <c r="N96">
        <v>1005</v>
      </c>
      <c r="O96" t="s">
        <v>24</v>
      </c>
      <c r="P96" t="s">
        <v>24</v>
      </c>
      <c r="Q96">
        <v>1</v>
      </c>
      <c r="X96">
        <v>1.6</v>
      </c>
      <c r="Y96">
        <v>72.319999999999993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1.6</v>
      </c>
      <c r="AH96">
        <v>2</v>
      </c>
      <c r="AI96">
        <v>39076987</v>
      </c>
      <c r="AJ96">
        <v>98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ROW(Source!A58)</f>
        <v>58</v>
      </c>
      <c r="B97">
        <v>39076988</v>
      </c>
      <c r="C97">
        <v>39076979</v>
      </c>
      <c r="D97">
        <v>36806413</v>
      </c>
      <c r="E97">
        <v>1</v>
      </c>
      <c r="F97">
        <v>1</v>
      </c>
      <c r="G97">
        <v>1</v>
      </c>
      <c r="H97">
        <v>3</v>
      </c>
      <c r="I97" t="s">
        <v>527</v>
      </c>
      <c r="J97" t="s">
        <v>528</v>
      </c>
      <c r="K97" t="s">
        <v>529</v>
      </c>
      <c r="L97">
        <v>1339</v>
      </c>
      <c r="N97">
        <v>1007</v>
      </c>
      <c r="O97" t="s">
        <v>35</v>
      </c>
      <c r="P97" t="s">
        <v>35</v>
      </c>
      <c r="Q97">
        <v>1</v>
      </c>
      <c r="X97">
        <v>4.4000000000000003E-3</v>
      </c>
      <c r="Y97">
        <v>74.58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4.4000000000000003E-3</v>
      </c>
      <c r="AH97">
        <v>2</v>
      </c>
      <c r="AI97">
        <v>39076988</v>
      </c>
      <c r="AJ97">
        <v>99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ROW(Source!A58)</f>
        <v>58</v>
      </c>
      <c r="B98">
        <v>39076989</v>
      </c>
      <c r="C98">
        <v>39076979</v>
      </c>
      <c r="D98">
        <v>36836983</v>
      </c>
      <c r="E98">
        <v>1</v>
      </c>
      <c r="F98">
        <v>1</v>
      </c>
      <c r="G98">
        <v>1</v>
      </c>
      <c r="H98">
        <v>3</v>
      </c>
      <c r="I98" t="s">
        <v>530</v>
      </c>
      <c r="J98" t="s">
        <v>531</v>
      </c>
      <c r="K98" t="s">
        <v>532</v>
      </c>
      <c r="L98">
        <v>1346</v>
      </c>
      <c r="N98">
        <v>1009</v>
      </c>
      <c r="O98" t="s">
        <v>97</v>
      </c>
      <c r="P98" t="s">
        <v>97</v>
      </c>
      <c r="Q98">
        <v>1</v>
      </c>
      <c r="X98">
        <v>4.0199999999999996</v>
      </c>
      <c r="Y98">
        <v>8.09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4.0199999999999996</v>
      </c>
      <c r="AH98">
        <v>2</v>
      </c>
      <c r="AI98">
        <v>39076989</v>
      </c>
      <c r="AJ98">
        <v>100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ROW(Source!A58)</f>
        <v>58</v>
      </c>
      <c r="B99">
        <v>39076990</v>
      </c>
      <c r="C99">
        <v>39076979</v>
      </c>
      <c r="D99">
        <v>36797561</v>
      </c>
      <c r="E99">
        <v>17</v>
      </c>
      <c r="F99">
        <v>1</v>
      </c>
      <c r="G99">
        <v>1</v>
      </c>
      <c r="H99">
        <v>3</v>
      </c>
      <c r="I99" t="s">
        <v>154</v>
      </c>
      <c r="J99" t="s">
        <v>3</v>
      </c>
      <c r="K99" t="s">
        <v>155</v>
      </c>
      <c r="L99">
        <v>1348</v>
      </c>
      <c r="N99">
        <v>1009</v>
      </c>
      <c r="O99" t="s">
        <v>92</v>
      </c>
      <c r="P99" t="s">
        <v>92</v>
      </c>
      <c r="Q99">
        <v>1000</v>
      </c>
      <c r="X99">
        <v>7.0999999999999994E-2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 t="s">
        <v>3</v>
      </c>
      <c r="AG99">
        <v>7.0999999999999994E-2</v>
      </c>
      <c r="AH99">
        <v>2</v>
      </c>
      <c r="AI99">
        <v>39076990</v>
      </c>
      <c r="AJ99">
        <v>101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ROW(Source!A58)</f>
        <v>58</v>
      </c>
      <c r="B100">
        <v>39076991</v>
      </c>
      <c r="C100">
        <v>39076979</v>
      </c>
      <c r="D100">
        <v>36839212</v>
      </c>
      <c r="E100">
        <v>1</v>
      </c>
      <c r="F100">
        <v>1</v>
      </c>
      <c r="G100">
        <v>1</v>
      </c>
      <c r="H100">
        <v>3</v>
      </c>
      <c r="I100" t="s">
        <v>533</v>
      </c>
      <c r="J100" t="s">
        <v>534</v>
      </c>
      <c r="K100" t="s">
        <v>535</v>
      </c>
      <c r="L100">
        <v>1348</v>
      </c>
      <c r="N100">
        <v>1009</v>
      </c>
      <c r="O100" t="s">
        <v>92</v>
      </c>
      <c r="P100" t="s">
        <v>92</v>
      </c>
      <c r="Q100">
        <v>1000</v>
      </c>
      <c r="X100">
        <v>7.1999999999999995E-2</v>
      </c>
      <c r="Y100">
        <v>4294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7.1999999999999995E-2</v>
      </c>
      <c r="AH100">
        <v>2</v>
      </c>
      <c r="AI100">
        <v>39076991</v>
      </c>
      <c r="AJ100">
        <v>103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ROW(Source!A61)</f>
        <v>61</v>
      </c>
      <c r="B101">
        <v>39077005</v>
      </c>
      <c r="C101">
        <v>39076993</v>
      </c>
      <c r="D101">
        <v>37069580</v>
      </c>
      <c r="E101">
        <v>1</v>
      </c>
      <c r="F101">
        <v>1</v>
      </c>
      <c r="G101">
        <v>1</v>
      </c>
      <c r="H101">
        <v>1</v>
      </c>
      <c r="I101" t="s">
        <v>516</v>
      </c>
      <c r="J101" t="s">
        <v>3</v>
      </c>
      <c r="K101" t="s">
        <v>517</v>
      </c>
      <c r="L101">
        <v>1191</v>
      </c>
      <c r="N101">
        <v>1013</v>
      </c>
      <c r="O101" t="s">
        <v>434</v>
      </c>
      <c r="P101" t="s">
        <v>434</v>
      </c>
      <c r="Q101">
        <v>1</v>
      </c>
      <c r="X101">
        <v>140.69999999999999</v>
      </c>
      <c r="Y101">
        <v>0</v>
      </c>
      <c r="Z101">
        <v>0</v>
      </c>
      <c r="AA101">
        <v>0</v>
      </c>
      <c r="AB101">
        <v>8.64</v>
      </c>
      <c r="AC101">
        <v>0</v>
      </c>
      <c r="AD101">
        <v>1</v>
      </c>
      <c r="AE101">
        <v>1</v>
      </c>
      <c r="AF101" t="s">
        <v>3</v>
      </c>
      <c r="AG101">
        <v>140.69999999999999</v>
      </c>
      <c r="AH101">
        <v>2</v>
      </c>
      <c r="AI101">
        <v>39077005</v>
      </c>
      <c r="AJ101">
        <v>104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ROW(Source!A61)</f>
        <v>61</v>
      </c>
      <c r="B102">
        <v>39077006</v>
      </c>
      <c r="C102">
        <v>39076993</v>
      </c>
      <c r="D102">
        <v>37064876</v>
      </c>
      <c r="E102">
        <v>1</v>
      </c>
      <c r="F102">
        <v>1</v>
      </c>
      <c r="G102">
        <v>1</v>
      </c>
      <c r="H102">
        <v>1</v>
      </c>
      <c r="I102" t="s">
        <v>435</v>
      </c>
      <c r="J102" t="s">
        <v>3</v>
      </c>
      <c r="K102" t="s">
        <v>436</v>
      </c>
      <c r="L102">
        <v>1191</v>
      </c>
      <c r="N102">
        <v>1013</v>
      </c>
      <c r="O102" t="s">
        <v>434</v>
      </c>
      <c r="P102" t="s">
        <v>434</v>
      </c>
      <c r="Q102">
        <v>1</v>
      </c>
      <c r="X102">
        <v>0.16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3</v>
      </c>
      <c r="AG102">
        <v>0.16</v>
      </c>
      <c r="AH102">
        <v>2</v>
      </c>
      <c r="AI102">
        <v>39077006</v>
      </c>
      <c r="AJ102">
        <v>105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ROW(Source!A61)</f>
        <v>61</v>
      </c>
      <c r="B103">
        <v>39077007</v>
      </c>
      <c r="C103">
        <v>39076993</v>
      </c>
      <c r="D103">
        <v>36882452</v>
      </c>
      <c r="E103">
        <v>1</v>
      </c>
      <c r="F103">
        <v>1</v>
      </c>
      <c r="G103">
        <v>1</v>
      </c>
      <c r="H103">
        <v>2</v>
      </c>
      <c r="I103" t="s">
        <v>437</v>
      </c>
      <c r="J103" t="s">
        <v>438</v>
      </c>
      <c r="K103" t="s">
        <v>439</v>
      </c>
      <c r="L103">
        <v>1368</v>
      </c>
      <c r="N103">
        <v>1011</v>
      </c>
      <c r="O103" t="s">
        <v>440</v>
      </c>
      <c r="P103" t="s">
        <v>440</v>
      </c>
      <c r="Q103">
        <v>1</v>
      </c>
      <c r="X103">
        <v>0.1</v>
      </c>
      <c r="Y103">
        <v>0</v>
      </c>
      <c r="Z103">
        <v>31.26</v>
      </c>
      <c r="AA103">
        <v>13.5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0.1</v>
      </c>
      <c r="AH103">
        <v>2</v>
      </c>
      <c r="AI103">
        <v>39077007</v>
      </c>
      <c r="AJ103">
        <v>106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ROW(Source!A61)</f>
        <v>61</v>
      </c>
      <c r="B104">
        <v>39077008</v>
      </c>
      <c r="C104">
        <v>39076993</v>
      </c>
      <c r="D104">
        <v>36883554</v>
      </c>
      <c r="E104">
        <v>1</v>
      </c>
      <c r="F104">
        <v>1</v>
      </c>
      <c r="G104">
        <v>1</v>
      </c>
      <c r="H104">
        <v>2</v>
      </c>
      <c r="I104" t="s">
        <v>443</v>
      </c>
      <c r="J104" t="s">
        <v>444</v>
      </c>
      <c r="K104" t="s">
        <v>445</v>
      </c>
      <c r="L104">
        <v>1368</v>
      </c>
      <c r="N104">
        <v>1011</v>
      </c>
      <c r="O104" t="s">
        <v>440</v>
      </c>
      <c r="P104" t="s">
        <v>440</v>
      </c>
      <c r="Q104">
        <v>1</v>
      </c>
      <c r="X104">
        <v>0.06</v>
      </c>
      <c r="Y104">
        <v>0</v>
      </c>
      <c r="Z104">
        <v>65.709999999999994</v>
      </c>
      <c r="AA104">
        <v>11.6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0.06</v>
      </c>
      <c r="AH104">
        <v>2</v>
      </c>
      <c r="AI104">
        <v>39077008</v>
      </c>
      <c r="AJ104">
        <v>107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ROW(Source!A61)</f>
        <v>61</v>
      </c>
      <c r="B105">
        <v>39077009</v>
      </c>
      <c r="C105">
        <v>39076993</v>
      </c>
      <c r="D105">
        <v>36805188</v>
      </c>
      <c r="E105">
        <v>1</v>
      </c>
      <c r="F105">
        <v>1</v>
      </c>
      <c r="G105">
        <v>1</v>
      </c>
      <c r="H105">
        <v>3</v>
      </c>
      <c r="I105" t="s">
        <v>524</v>
      </c>
      <c r="J105" t="s">
        <v>525</v>
      </c>
      <c r="K105" t="s">
        <v>526</v>
      </c>
      <c r="L105">
        <v>1327</v>
      </c>
      <c r="N105">
        <v>1005</v>
      </c>
      <c r="O105" t="s">
        <v>24</v>
      </c>
      <c r="P105" t="s">
        <v>24</v>
      </c>
      <c r="Q105">
        <v>1</v>
      </c>
      <c r="X105">
        <v>1.1000000000000001</v>
      </c>
      <c r="Y105">
        <v>72.319999999999993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1.1000000000000001</v>
      </c>
      <c r="AH105">
        <v>2</v>
      </c>
      <c r="AI105">
        <v>39077009</v>
      </c>
      <c r="AJ105">
        <v>108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ROW(Source!A61)</f>
        <v>61</v>
      </c>
      <c r="B106">
        <v>39077010</v>
      </c>
      <c r="C106">
        <v>39076993</v>
      </c>
      <c r="D106">
        <v>36805524</v>
      </c>
      <c r="E106">
        <v>1</v>
      </c>
      <c r="F106">
        <v>1</v>
      </c>
      <c r="G106">
        <v>1</v>
      </c>
      <c r="H106">
        <v>3</v>
      </c>
      <c r="I106" t="s">
        <v>504</v>
      </c>
      <c r="J106" t="s">
        <v>505</v>
      </c>
      <c r="K106" t="s">
        <v>506</v>
      </c>
      <c r="L106">
        <v>1346</v>
      </c>
      <c r="N106">
        <v>1009</v>
      </c>
      <c r="O106" t="s">
        <v>97</v>
      </c>
      <c r="P106" t="s">
        <v>97</v>
      </c>
      <c r="Q106">
        <v>1</v>
      </c>
      <c r="X106">
        <v>0.18</v>
      </c>
      <c r="Y106">
        <v>1.82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0.18</v>
      </c>
      <c r="AH106">
        <v>2</v>
      </c>
      <c r="AI106">
        <v>39077010</v>
      </c>
      <c r="AJ106">
        <v>109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ROW(Source!A61)</f>
        <v>61</v>
      </c>
      <c r="B107">
        <v>39077011</v>
      </c>
      <c r="C107">
        <v>39076993</v>
      </c>
      <c r="D107">
        <v>36806413</v>
      </c>
      <c r="E107">
        <v>1</v>
      </c>
      <c r="F107">
        <v>1</v>
      </c>
      <c r="G107">
        <v>1</v>
      </c>
      <c r="H107">
        <v>3</v>
      </c>
      <c r="I107" t="s">
        <v>527</v>
      </c>
      <c r="J107" t="s">
        <v>528</v>
      </c>
      <c r="K107" t="s">
        <v>529</v>
      </c>
      <c r="L107">
        <v>1339</v>
      </c>
      <c r="N107">
        <v>1007</v>
      </c>
      <c r="O107" t="s">
        <v>35</v>
      </c>
      <c r="P107" t="s">
        <v>35</v>
      </c>
      <c r="Q107">
        <v>1</v>
      </c>
      <c r="X107">
        <v>2.3999999999999998E-3</v>
      </c>
      <c r="Y107">
        <v>74.58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2.3999999999999998E-3</v>
      </c>
      <c r="AH107">
        <v>2</v>
      </c>
      <c r="AI107">
        <v>39077011</v>
      </c>
      <c r="AJ107">
        <v>110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ROW(Source!A61)</f>
        <v>61</v>
      </c>
      <c r="B108">
        <v>39077012</v>
      </c>
      <c r="C108">
        <v>39076993</v>
      </c>
      <c r="D108">
        <v>36797575</v>
      </c>
      <c r="E108">
        <v>17</v>
      </c>
      <c r="F108">
        <v>1</v>
      </c>
      <c r="G108">
        <v>1</v>
      </c>
      <c r="H108">
        <v>3</v>
      </c>
      <c r="I108" t="s">
        <v>177</v>
      </c>
      <c r="J108" t="s">
        <v>3</v>
      </c>
      <c r="K108" t="s">
        <v>178</v>
      </c>
      <c r="L108">
        <v>1348</v>
      </c>
      <c r="N108">
        <v>1009</v>
      </c>
      <c r="O108" t="s">
        <v>92</v>
      </c>
      <c r="P108" t="s">
        <v>92</v>
      </c>
      <c r="Q108">
        <v>1000</v>
      </c>
      <c r="X108">
        <v>2.3099999999999999E-2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3</v>
      </c>
      <c r="AG108">
        <v>2.3099999999999999E-2</v>
      </c>
      <c r="AH108">
        <v>2</v>
      </c>
      <c r="AI108">
        <v>39077012</v>
      </c>
      <c r="AJ108">
        <v>111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ROW(Source!A61)</f>
        <v>61</v>
      </c>
      <c r="B109">
        <v>39077013</v>
      </c>
      <c r="C109">
        <v>39076993</v>
      </c>
      <c r="D109">
        <v>36838951</v>
      </c>
      <c r="E109">
        <v>1</v>
      </c>
      <c r="F109">
        <v>1</v>
      </c>
      <c r="G109">
        <v>1</v>
      </c>
      <c r="H109">
        <v>3</v>
      </c>
      <c r="I109" t="s">
        <v>536</v>
      </c>
      <c r="J109" t="s">
        <v>537</v>
      </c>
      <c r="K109" t="s">
        <v>538</v>
      </c>
      <c r="L109">
        <v>1348</v>
      </c>
      <c r="N109">
        <v>1009</v>
      </c>
      <c r="O109" t="s">
        <v>92</v>
      </c>
      <c r="P109" t="s">
        <v>92</v>
      </c>
      <c r="Q109">
        <v>1000</v>
      </c>
      <c r="X109">
        <v>8.6999999999999994E-3</v>
      </c>
      <c r="Y109">
        <v>16950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8.6999999999999994E-3</v>
      </c>
      <c r="AH109">
        <v>2</v>
      </c>
      <c r="AI109">
        <v>39077013</v>
      </c>
      <c r="AJ109">
        <v>113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ROW(Source!A61)</f>
        <v>61</v>
      </c>
      <c r="B110">
        <v>39077014</v>
      </c>
      <c r="C110">
        <v>39076993</v>
      </c>
      <c r="D110">
        <v>36839212</v>
      </c>
      <c r="E110">
        <v>1</v>
      </c>
      <c r="F110">
        <v>1</v>
      </c>
      <c r="G110">
        <v>1</v>
      </c>
      <c r="H110">
        <v>3</v>
      </c>
      <c r="I110" t="s">
        <v>533</v>
      </c>
      <c r="J110" t="s">
        <v>534</v>
      </c>
      <c r="K110" t="s">
        <v>535</v>
      </c>
      <c r="L110">
        <v>1348</v>
      </c>
      <c r="N110">
        <v>1009</v>
      </c>
      <c r="O110" t="s">
        <v>92</v>
      </c>
      <c r="P110" t="s">
        <v>92</v>
      </c>
      <c r="Q110">
        <v>1000</v>
      </c>
      <c r="X110">
        <v>4.41E-2</v>
      </c>
      <c r="Y110">
        <v>4294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4.41E-2</v>
      </c>
      <c r="AH110">
        <v>2</v>
      </c>
      <c r="AI110">
        <v>39077014</v>
      </c>
      <c r="AJ110">
        <v>114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ROW(Source!A64)</f>
        <v>64</v>
      </c>
      <c r="B111">
        <v>39077017</v>
      </c>
      <c r="C111">
        <v>39077016</v>
      </c>
      <c r="D111">
        <v>37069580</v>
      </c>
      <c r="E111">
        <v>1</v>
      </c>
      <c r="F111">
        <v>1</v>
      </c>
      <c r="G111">
        <v>1</v>
      </c>
      <c r="H111">
        <v>1</v>
      </c>
      <c r="I111" t="s">
        <v>516</v>
      </c>
      <c r="J111" t="s">
        <v>3</v>
      </c>
      <c r="K111" t="s">
        <v>517</v>
      </c>
      <c r="L111">
        <v>1191</v>
      </c>
      <c r="N111">
        <v>1013</v>
      </c>
      <c r="O111" t="s">
        <v>434</v>
      </c>
      <c r="P111" t="s">
        <v>434</v>
      </c>
      <c r="Q111">
        <v>1</v>
      </c>
      <c r="X111">
        <v>95.76</v>
      </c>
      <c r="Y111">
        <v>0</v>
      </c>
      <c r="Z111">
        <v>0</v>
      </c>
      <c r="AA111">
        <v>0</v>
      </c>
      <c r="AB111">
        <v>8.64</v>
      </c>
      <c r="AC111">
        <v>0</v>
      </c>
      <c r="AD111">
        <v>1</v>
      </c>
      <c r="AE111">
        <v>1</v>
      </c>
      <c r="AF111" t="s">
        <v>3</v>
      </c>
      <c r="AG111">
        <v>95.76</v>
      </c>
      <c r="AH111">
        <v>2</v>
      </c>
      <c r="AI111">
        <v>39077017</v>
      </c>
      <c r="AJ111">
        <v>115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ROW(Source!A64)</f>
        <v>64</v>
      </c>
      <c r="B112">
        <v>39077018</v>
      </c>
      <c r="C112">
        <v>39077016</v>
      </c>
      <c r="D112">
        <v>37064876</v>
      </c>
      <c r="E112">
        <v>1</v>
      </c>
      <c r="F112">
        <v>1</v>
      </c>
      <c r="G112">
        <v>1</v>
      </c>
      <c r="H112">
        <v>1</v>
      </c>
      <c r="I112" t="s">
        <v>435</v>
      </c>
      <c r="J112" t="s">
        <v>3</v>
      </c>
      <c r="K112" t="s">
        <v>436</v>
      </c>
      <c r="L112">
        <v>1191</v>
      </c>
      <c r="N112">
        <v>1013</v>
      </c>
      <c r="O112" t="s">
        <v>434</v>
      </c>
      <c r="P112" t="s">
        <v>434</v>
      </c>
      <c r="Q112">
        <v>1</v>
      </c>
      <c r="X112">
        <v>0.16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3</v>
      </c>
      <c r="AG112">
        <v>0.16</v>
      </c>
      <c r="AH112">
        <v>2</v>
      </c>
      <c r="AI112">
        <v>39077018</v>
      </c>
      <c r="AJ112">
        <v>116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ROW(Source!A64)</f>
        <v>64</v>
      </c>
      <c r="B113">
        <v>39077019</v>
      </c>
      <c r="C113">
        <v>39077016</v>
      </c>
      <c r="D113">
        <v>36882452</v>
      </c>
      <c r="E113">
        <v>1</v>
      </c>
      <c r="F113">
        <v>1</v>
      </c>
      <c r="G113">
        <v>1</v>
      </c>
      <c r="H113">
        <v>2</v>
      </c>
      <c r="I113" t="s">
        <v>437</v>
      </c>
      <c r="J113" t="s">
        <v>438</v>
      </c>
      <c r="K113" t="s">
        <v>439</v>
      </c>
      <c r="L113">
        <v>1368</v>
      </c>
      <c r="N113">
        <v>1011</v>
      </c>
      <c r="O113" t="s">
        <v>440</v>
      </c>
      <c r="P113" t="s">
        <v>440</v>
      </c>
      <c r="Q113">
        <v>1</v>
      </c>
      <c r="X113">
        <v>0.1</v>
      </c>
      <c r="Y113">
        <v>0</v>
      </c>
      <c r="Z113">
        <v>31.26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0.1</v>
      </c>
      <c r="AH113">
        <v>2</v>
      </c>
      <c r="AI113">
        <v>39077019</v>
      </c>
      <c r="AJ113">
        <v>117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ROW(Source!A64)</f>
        <v>64</v>
      </c>
      <c r="B114">
        <v>39077020</v>
      </c>
      <c r="C114">
        <v>39077016</v>
      </c>
      <c r="D114">
        <v>36883554</v>
      </c>
      <c r="E114">
        <v>1</v>
      </c>
      <c r="F114">
        <v>1</v>
      </c>
      <c r="G114">
        <v>1</v>
      </c>
      <c r="H114">
        <v>2</v>
      </c>
      <c r="I114" t="s">
        <v>443</v>
      </c>
      <c r="J114" t="s">
        <v>444</v>
      </c>
      <c r="K114" t="s">
        <v>445</v>
      </c>
      <c r="L114">
        <v>1368</v>
      </c>
      <c r="N114">
        <v>1011</v>
      </c>
      <c r="O114" t="s">
        <v>440</v>
      </c>
      <c r="P114" t="s">
        <v>440</v>
      </c>
      <c r="Q114">
        <v>1</v>
      </c>
      <c r="X114">
        <v>0.06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0.06</v>
      </c>
      <c r="AH114">
        <v>2</v>
      </c>
      <c r="AI114">
        <v>39077020</v>
      </c>
      <c r="AJ114">
        <v>118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ROW(Source!A64)</f>
        <v>64</v>
      </c>
      <c r="B115">
        <v>39077021</v>
      </c>
      <c r="C115">
        <v>39077016</v>
      </c>
      <c r="D115">
        <v>36805188</v>
      </c>
      <c r="E115">
        <v>1</v>
      </c>
      <c r="F115">
        <v>1</v>
      </c>
      <c r="G115">
        <v>1</v>
      </c>
      <c r="H115">
        <v>3</v>
      </c>
      <c r="I115" t="s">
        <v>524</v>
      </c>
      <c r="J115" t="s">
        <v>525</v>
      </c>
      <c r="K115" t="s">
        <v>526</v>
      </c>
      <c r="L115">
        <v>1327</v>
      </c>
      <c r="N115">
        <v>1005</v>
      </c>
      <c r="O115" t="s">
        <v>24</v>
      </c>
      <c r="P115" t="s">
        <v>24</v>
      </c>
      <c r="Q115">
        <v>1</v>
      </c>
      <c r="X115">
        <v>1.1000000000000001</v>
      </c>
      <c r="Y115">
        <v>72.319999999999993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1.1000000000000001</v>
      </c>
      <c r="AH115">
        <v>2</v>
      </c>
      <c r="AI115">
        <v>39077021</v>
      </c>
      <c r="AJ115">
        <v>119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ROW(Source!A64)</f>
        <v>64</v>
      </c>
      <c r="B116">
        <v>39077022</v>
      </c>
      <c r="C116">
        <v>39077016</v>
      </c>
      <c r="D116">
        <v>36805524</v>
      </c>
      <c r="E116">
        <v>1</v>
      </c>
      <c r="F116">
        <v>1</v>
      </c>
      <c r="G116">
        <v>1</v>
      </c>
      <c r="H116">
        <v>3</v>
      </c>
      <c r="I116" t="s">
        <v>504</v>
      </c>
      <c r="J116" t="s">
        <v>505</v>
      </c>
      <c r="K116" t="s">
        <v>506</v>
      </c>
      <c r="L116">
        <v>1346</v>
      </c>
      <c r="N116">
        <v>1009</v>
      </c>
      <c r="O116" t="s">
        <v>97</v>
      </c>
      <c r="P116" t="s">
        <v>97</v>
      </c>
      <c r="Q116">
        <v>1</v>
      </c>
      <c r="X116">
        <v>0.18</v>
      </c>
      <c r="Y116">
        <v>1.82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0.18</v>
      </c>
      <c r="AH116">
        <v>2</v>
      </c>
      <c r="AI116">
        <v>39077022</v>
      </c>
      <c r="AJ116">
        <v>120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ROW(Source!A64)</f>
        <v>64</v>
      </c>
      <c r="B117">
        <v>39077023</v>
      </c>
      <c r="C117">
        <v>39077016</v>
      </c>
      <c r="D117">
        <v>36806413</v>
      </c>
      <c r="E117">
        <v>1</v>
      </c>
      <c r="F117">
        <v>1</v>
      </c>
      <c r="G117">
        <v>1</v>
      </c>
      <c r="H117">
        <v>3</v>
      </c>
      <c r="I117" t="s">
        <v>527</v>
      </c>
      <c r="J117" t="s">
        <v>528</v>
      </c>
      <c r="K117" t="s">
        <v>529</v>
      </c>
      <c r="L117">
        <v>1339</v>
      </c>
      <c r="N117">
        <v>1007</v>
      </c>
      <c r="O117" t="s">
        <v>35</v>
      </c>
      <c r="P117" t="s">
        <v>35</v>
      </c>
      <c r="Q117">
        <v>1</v>
      </c>
      <c r="X117">
        <v>2.3999999999999998E-3</v>
      </c>
      <c r="Y117">
        <v>74.58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2.3999999999999998E-3</v>
      </c>
      <c r="AH117">
        <v>2</v>
      </c>
      <c r="AI117">
        <v>39077023</v>
      </c>
      <c r="AJ117">
        <v>121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ROW(Source!A64)</f>
        <v>64</v>
      </c>
      <c r="B118">
        <v>39077024</v>
      </c>
      <c r="C118">
        <v>39077016</v>
      </c>
      <c r="D118">
        <v>36797575</v>
      </c>
      <c r="E118">
        <v>17</v>
      </c>
      <c r="F118">
        <v>1</v>
      </c>
      <c r="G118">
        <v>1</v>
      </c>
      <c r="H118">
        <v>3</v>
      </c>
      <c r="I118" t="s">
        <v>177</v>
      </c>
      <c r="J118" t="s">
        <v>3</v>
      </c>
      <c r="K118" t="s">
        <v>178</v>
      </c>
      <c r="L118">
        <v>1348</v>
      </c>
      <c r="N118">
        <v>1009</v>
      </c>
      <c r="O118" t="s">
        <v>92</v>
      </c>
      <c r="P118" t="s">
        <v>92</v>
      </c>
      <c r="Q118">
        <v>1000</v>
      </c>
      <c r="X118">
        <v>2.2599999999999999E-2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3</v>
      </c>
      <c r="AG118">
        <v>2.2599999999999999E-2</v>
      </c>
      <c r="AH118">
        <v>2</v>
      </c>
      <c r="AI118">
        <v>39077024</v>
      </c>
      <c r="AJ118">
        <v>122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ROW(Source!A64)</f>
        <v>64</v>
      </c>
      <c r="B119">
        <v>39077025</v>
      </c>
      <c r="C119">
        <v>39077016</v>
      </c>
      <c r="D119">
        <v>36838951</v>
      </c>
      <c r="E119">
        <v>1</v>
      </c>
      <c r="F119">
        <v>1</v>
      </c>
      <c r="G119">
        <v>1</v>
      </c>
      <c r="H119">
        <v>3</v>
      </c>
      <c r="I119" t="s">
        <v>536</v>
      </c>
      <c r="J119" t="s">
        <v>537</v>
      </c>
      <c r="K119" t="s">
        <v>538</v>
      </c>
      <c r="L119">
        <v>1348</v>
      </c>
      <c r="N119">
        <v>1009</v>
      </c>
      <c r="O119" t="s">
        <v>92</v>
      </c>
      <c r="P119" t="s">
        <v>92</v>
      </c>
      <c r="Q119">
        <v>1000</v>
      </c>
      <c r="X119">
        <v>9.7000000000000003E-3</v>
      </c>
      <c r="Y119">
        <v>16950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9.7000000000000003E-3</v>
      </c>
      <c r="AH119">
        <v>2</v>
      </c>
      <c r="AI119">
        <v>39077025</v>
      </c>
      <c r="AJ119">
        <v>124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ROW(Source!A64)</f>
        <v>64</v>
      </c>
      <c r="B120">
        <v>39077026</v>
      </c>
      <c r="C120">
        <v>39077016</v>
      </c>
      <c r="D120">
        <v>36839212</v>
      </c>
      <c r="E120">
        <v>1</v>
      </c>
      <c r="F120">
        <v>1</v>
      </c>
      <c r="G120">
        <v>1</v>
      </c>
      <c r="H120">
        <v>3</v>
      </c>
      <c r="I120" t="s">
        <v>533</v>
      </c>
      <c r="J120" t="s">
        <v>534</v>
      </c>
      <c r="K120" t="s">
        <v>535</v>
      </c>
      <c r="L120">
        <v>1348</v>
      </c>
      <c r="N120">
        <v>1009</v>
      </c>
      <c r="O120" t="s">
        <v>92</v>
      </c>
      <c r="P120" t="s">
        <v>92</v>
      </c>
      <c r="Q120">
        <v>1000</v>
      </c>
      <c r="X120">
        <v>4.7300000000000002E-2</v>
      </c>
      <c r="Y120">
        <v>4294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4.7300000000000002E-2</v>
      </c>
      <c r="AH120">
        <v>2</v>
      </c>
      <c r="AI120">
        <v>39077026</v>
      </c>
      <c r="AJ120">
        <v>125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ROW(Source!A67)</f>
        <v>67</v>
      </c>
      <c r="B121">
        <v>39077048</v>
      </c>
      <c r="C121">
        <v>39077036</v>
      </c>
      <c r="D121">
        <v>37080781</v>
      </c>
      <c r="E121">
        <v>1</v>
      </c>
      <c r="F121">
        <v>1</v>
      </c>
      <c r="G121">
        <v>1</v>
      </c>
      <c r="H121">
        <v>1</v>
      </c>
      <c r="I121" t="s">
        <v>441</v>
      </c>
      <c r="J121" t="s">
        <v>3</v>
      </c>
      <c r="K121" t="s">
        <v>442</v>
      </c>
      <c r="L121">
        <v>1191</v>
      </c>
      <c r="N121">
        <v>1013</v>
      </c>
      <c r="O121" t="s">
        <v>434</v>
      </c>
      <c r="P121" t="s">
        <v>434</v>
      </c>
      <c r="Q121">
        <v>1</v>
      </c>
      <c r="X121">
        <v>2.4</v>
      </c>
      <c r="Y121">
        <v>0</v>
      </c>
      <c r="Z121">
        <v>0</v>
      </c>
      <c r="AA121">
        <v>0</v>
      </c>
      <c r="AB121">
        <v>9.92</v>
      </c>
      <c r="AC121">
        <v>0</v>
      </c>
      <c r="AD121">
        <v>1</v>
      </c>
      <c r="AE121">
        <v>1</v>
      </c>
      <c r="AF121" t="s">
        <v>67</v>
      </c>
      <c r="AG121">
        <v>2.76</v>
      </c>
      <c r="AH121">
        <v>2</v>
      </c>
      <c r="AI121">
        <v>39077048</v>
      </c>
      <c r="AJ121">
        <v>126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ROW(Source!A67)</f>
        <v>67</v>
      </c>
      <c r="B122">
        <v>39077049</v>
      </c>
      <c r="C122">
        <v>39077036</v>
      </c>
      <c r="D122">
        <v>37064876</v>
      </c>
      <c r="E122">
        <v>1</v>
      </c>
      <c r="F122">
        <v>1</v>
      </c>
      <c r="G122">
        <v>1</v>
      </c>
      <c r="H122">
        <v>1</v>
      </c>
      <c r="I122" t="s">
        <v>435</v>
      </c>
      <c r="J122" t="s">
        <v>3</v>
      </c>
      <c r="K122" t="s">
        <v>436</v>
      </c>
      <c r="L122">
        <v>1191</v>
      </c>
      <c r="N122">
        <v>1013</v>
      </c>
      <c r="O122" t="s">
        <v>434</v>
      </c>
      <c r="P122" t="s">
        <v>434</v>
      </c>
      <c r="Q122">
        <v>1</v>
      </c>
      <c r="X122">
        <v>0.17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66</v>
      </c>
      <c r="AG122">
        <v>0.21250000000000002</v>
      </c>
      <c r="AH122">
        <v>2</v>
      </c>
      <c r="AI122">
        <v>39077049</v>
      </c>
      <c r="AJ122">
        <v>127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ROW(Source!A67)</f>
        <v>67</v>
      </c>
      <c r="B123">
        <v>39077050</v>
      </c>
      <c r="C123">
        <v>39077036</v>
      </c>
      <c r="D123">
        <v>36883554</v>
      </c>
      <c r="E123">
        <v>1</v>
      </c>
      <c r="F123">
        <v>1</v>
      </c>
      <c r="G123">
        <v>1</v>
      </c>
      <c r="H123">
        <v>2</v>
      </c>
      <c r="I123" t="s">
        <v>443</v>
      </c>
      <c r="J123" t="s">
        <v>444</v>
      </c>
      <c r="K123" t="s">
        <v>445</v>
      </c>
      <c r="L123">
        <v>1368</v>
      </c>
      <c r="N123">
        <v>1011</v>
      </c>
      <c r="O123" t="s">
        <v>440</v>
      </c>
      <c r="P123" t="s">
        <v>440</v>
      </c>
      <c r="Q123">
        <v>1</v>
      </c>
      <c r="X123">
        <v>0.17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66</v>
      </c>
      <c r="AG123">
        <v>0.21250000000000002</v>
      </c>
      <c r="AH123">
        <v>2</v>
      </c>
      <c r="AI123">
        <v>39077050</v>
      </c>
      <c r="AJ123">
        <v>128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ROW(Source!A67)</f>
        <v>67</v>
      </c>
      <c r="B124">
        <v>39077051</v>
      </c>
      <c r="C124">
        <v>39077036</v>
      </c>
      <c r="D124">
        <v>36883858</v>
      </c>
      <c r="E124">
        <v>1</v>
      </c>
      <c r="F124">
        <v>1</v>
      </c>
      <c r="G124">
        <v>1</v>
      </c>
      <c r="H124">
        <v>2</v>
      </c>
      <c r="I124" t="s">
        <v>446</v>
      </c>
      <c r="J124" t="s">
        <v>447</v>
      </c>
      <c r="K124" t="s">
        <v>448</v>
      </c>
      <c r="L124">
        <v>1368</v>
      </c>
      <c r="N124">
        <v>1011</v>
      </c>
      <c r="O124" t="s">
        <v>440</v>
      </c>
      <c r="P124" t="s">
        <v>440</v>
      </c>
      <c r="Q124">
        <v>1</v>
      </c>
      <c r="X124">
        <v>0.4</v>
      </c>
      <c r="Y124">
        <v>0</v>
      </c>
      <c r="Z124">
        <v>8.1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66</v>
      </c>
      <c r="AG124">
        <v>0.5</v>
      </c>
      <c r="AH124">
        <v>2</v>
      </c>
      <c r="AI124">
        <v>39077051</v>
      </c>
      <c r="AJ124">
        <v>129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ROW(Source!A67)</f>
        <v>67</v>
      </c>
      <c r="B125">
        <v>39077052</v>
      </c>
      <c r="C125">
        <v>39077036</v>
      </c>
      <c r="D125">
        <v>36796888</v>
      </c>
      <c r="E125">
        <v>17</v>
      </c>
      <c r="F125">
        <v>1</v>
      </c>
      <c r="G125">
        <v>1</v>
      </c>
      <c r="H125">
        <v>3</v>
      </c>
      <c r="I125" t="s">
        <v>612</v>
      </c>
      <c r="J125" t="s">
        <v>3</v>
      </c>
      <c r="K125" t="s">
        <v>613</v>
      </c>
      <c r="L125">
        <v>1035</v>
      </c>
      <c r="N125">
        <v>1013</v>
      </c>
      <c r="O125" t="s">
        <v>614</v>
      </c>
      <c r="P125" t="s">
        <v>614</v>
      </c>
      <c r="Q125">
        <v>1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1</v>
      </c>
      <c r="AD125">
        <v>0</v>
      </c>
      <c r="AE125">
        <v>0</v>
      </c>
      <c r="AF125" t="s">
        <v>3</v>
      </c>
      <c r="AG125">
        <v>0</v>
      </c>
      <c r="AH125">
        <v>3</v>
      </c>
      <c r="AI125">
        <v>-1</v>
      </c>
      <c r="AJ125" t="s">
        <v>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ROW(Source!A67)</f>
        <v>67</v>
      </c>
      <c r="B126">
        <v>39077053</v>
      </c>
      <c r="C126">
        <v>39077036</v>
      </c>
      <c r="D126">
        <v>36803256</v>
      </c>
      <c r="E126">
        <v>1</v>
      </c>
      <c r="F126">
        <v>1</v>
      </c>
      <c r="G126">
        <v>1</v>
      </c>
      <c r="H126">
        <v>3</v>
      </c>
      <c r="I126" t="s">
        <v>449</v>
      </c>
      <c r="J126" t="s">
        <v>450</v>
      </c>
      <c r="K126" t="s">
        <v>451</v>
      </c>
      <c r="L126">
        <v>1348</v>
      </c>
      <c r="N126">
        <v>1009</v>
      </c>
      <c r="O126" t="s">
        <v>92</v>
      </c>
      <c r="P126" t="s">
        <v>92</v>
      </c>
      <c r="Q126">
        <v>1000</v>
      </c>
      <c r="X126">
        <v>1E-4</v>
      </c>
      <c r="Y126">
        <v>10315.01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1E-4</v>
      </c>
      <c r="AH126">
        <v>2</v>
      </c>
      <c r="AI126">
        <v>39077053</v>
      </c>
      <c r="AJ126">
        <v>130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ROW(Source!A67)</f>
        <v>67</v>
      </c>
      <c r="B127">
        <v>39077054</v>
      </c>
      <c r="C127">
        <v>39077036</v>
      </c>
      <c r="D127">
        <v>36796893</v>
      </c>
      <c r="E127">
        <v>17</v>
      </c>
      <c r="F127">
        <v>1</v>
      </c>
      <c r="G127">
        <v>1</v>
      </c>
      <c r="H127">
        <v>3</v>
      </c>
      <c r="I127" t="s">
        <v>615</v>
      </c>
      <c r="J127" t="s">
        <v>3</v>
      </c>
      <c r="K127" t="s">
        <v>616</v>
      </c>
      <c r="L127">
        <v>1327</v>
      </c>
      <c r="N127">
        <v>1005</v>
      </c>
      <c r="O127" t="s">
        <v>24</v>
      </c>
      <c r="P127" t="s">
        <v>24</v>
      </c>
      <c r="Q127">
        <v>1</v>
      </c>
      <c r="X127">
        <v>1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3</v>
      </c>
      <c r="AG127">
        <v>1</v>
      </c>
      <c r="AH127">
        <v>3</v>
      </c>
      <c r="AI127">
        <v>-1</v>
      </c>
      <c r="AJ127" t="s">
        <v>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ROW(Source!A67)</f>
        <v>67</v>
      </c>
      <c r="B128">
        <v>39077055</v>
      </c>
      <c r="C128">
        <v>39077036</v>
      </c>
      <c r="D128">
        <v>36826512</v>
      </c>
      <c r="E128">
        <v>1</v>
      </c>
      <c r="F128">
        <v>1</v>
      </c>
      <c r="G128">
        <v>1</v>
      </c>
      <c r="H128">
        <v>3</v>
      </c>
      <c r="I128" t="s">
        <v>452</v>
      </c>
      <c r="J128" t="s">
        <v>453</v>
      </c>
      <c r="K128" t="s">
        <v>454</v>
      </c>
      <c r="L128">
        <v>1348</v>
      </c>
      <c r="N128">
        <v>1009</v>
      </c>
      <c r="O128" t="s">
        <v>92</v>
      </c>
      <c r="P128" t="s">
        <v>92</v>
      </c>
      <c r="Q128">
        <v>1000</v>
      </c>
      <c r="X128">
        <v>3.0000000000000001E-3</v>
      </c>
      <c r="Y128">
        <v>5804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3.0000000000000001E-3</v>
      </c>
      <c r="AH128">
        <v>2</v>
      </c>
      <c r="AI128">
        <v>39077055</v>
      </c>
      <c r="AJ128">
        <v>132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ROW(Source!A67)</f>
        <v>67</v>
      </c>
      <c r="B129">
        <v>39077056</v>
      </c>
      <c r="C129">
        <v>39077036</v>
      </c>
      <c r="D129">
        <v>36838813</v>
      </c>
      <c r="E129">
        <v>1</v>
      </c>
      <c r="F129">
        <v>1</v>
      </c>
      <c r="G129">
        <v>1</v>
      </c>
      <c r="H129">
        <v>3</v>
      </c>
      <c r="I129" t="s">
        <v>455</v>
      </c>
      <c r="J129" t="s">
        <v>456</v>
      </c>
      <c r="K129" t="s">
        <v>457</v>
      </c>
      <c r="L129">
        <v>1354</v>
      </c>
      <c r="N129">
        <v>1010</v>
      </c>
      <c r="O129" t="s">
        <v>134</v>
      </c>
      <c r="P129" t="s">
        <v>134</v>
      </c>
      <c r="Q129">
        <v>1</v>
      </c>
      <c r="X129">
        <v>0.1</v>
      </c>
      <c r="Y129">
        <v>72.8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0.1</v>
      </c>
      <c r="AH129">
        <v>2</v>
      </c>
      <c r="AI129">
        <v>39077056</v>
      </c>
      <c r="AJ129">
        <v>133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ROW(Source!A69)</f>
        <v>69</v>
      </c>
      <c r="B130">
        <v>39077259</v>
      </c>
      <c r="C130">
        <v>39077258</v>
      </c>
      <c r="D130">
        <v>37072767</v>
      </c>
      <c r="E130">
        <v>1</v>
      </c>
      <c r="F130">
        <v>1</v>
      </c>
      <c r="G130">
        <v>1</v>
      </c>
      <c r="H130">
        <v>1</v>
      </c>
      <c r="I130" t="s">
        <v>507</v>
      </c>
      <c r="J130" t="s">
        <v>3</v>
      </c>
      <c r="K130" t="s">
        <v>508</v>
      </c>
      <c r="L130">
        <v>1191</v>
      </c>
      <c r="N130">
        <v>1013</v>
      </c>
      <c r="O130" t="s">
        <v>434</v>
      </c>
      <c r="P130" t="s">
        <v>434</v>
      </c>
      <c r="Q130">
        <v>1</v>
      </c>
      <c r="X130">
        <v>89.53</v>
      </c>
      <c r="Y130">
        <v>0</v>
      </c>
      <c r="Z130">
        <v>0</v>
      </c>
      <c r="AA130">
        <v>0</v>
      </c>
      <c r="AB130">
        <v>9.18</v>
      </c>
      <c r="AC130">
        <v>0</v>
      </c>
      <c r="AD130">
        <v>1</v>
      </c>
      <c r="AE130">
        <v>1</v>
      </c>
      <c r="AF130" t="s">
        <v>67</v>
      </c>
      <c r="AG130">
        <v>102.95949999999999</v>
      </c>
      <c r="AH130">
        <v>2</v>
      </c>
      <c r="AI130">
        <v>39077259</v>
      </c>
      <c r="AJ130">
        <v>134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ROW(Source!A69)</f>
        <v>69</v>
      </c>
      <c r="B131">
        <v>39077260</v>
      </c>
      <c r="C131">
        <v>39077258</v>
      </c>
      <c r="D131">
        <v>37064876</v>
      </c>
      <c r="E131">
        <v>1</v>
      </c>
      <c r="F131">
        <v>1</v>
      </c>
      <c r="G131">
        <v>1</v>
      </c>
      <c r="H131">
        <v>1</v>
      </c>
      <c r="I131" t="s">
        <v>435</v>
      </c>
      <c r="J131" t="s">
        <v>3</v>
      </c>
      <c r="K131" t="s">
        <v>436</v>
      </c>
      <c r="L131">
        <v>1191</v>
      </c>
      <c r="N131">
        <v>1013</v>
      </c>
      <c r="O131" t="s">
        <v>434</v>
      </c>
      <c r="P131" t="s">
        <v>434</v>
      </c>
      <c r="Q131">
        <v>1</v>
      </c>
      <c r="X131">
        <v>11.68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2</v>
      </c>
      <c r="AF131" t="s">
        <v>66</v>
      </c>
      <c r="AG131">
        <v>14.6</v>
      </c>
      <c r="AH131">
        <v>2</v>
      </c>
      <c r="AI131">
        <v>39077260</v>
      </c>
      <c r="AJ131">
        <v>135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ROW(Source!A69)</f>
        <v>69</v>
      </c>
      <c r="B132">
        <v>39077261</v>
      </c>
      <c r="C132">
        <v>39077258</v>
      </c>
      <c r="D132">
        <v>36882057</v>
      </c>
      <c r="E132">
        <v>1</v>
      </c>
      <c r="F132">
        <v>1</v>
      </c>
      <c r="G132">
        <v>1</v>
      </c>
      <c r="H132">
        <v>2</v>
      </c>
      <c r="I132" t="s">
        <v>539</v>
      </c>
      <c r="J132" t="s">
        <v>540</v>
      </c>
      <c r="K132" t="s">
        <v>541</v>
      </c>
      <c r="L132">
        <v>1368</v>
      </c>
      <c r="N132">
        <v>1011</v>
      </c>
      <c r="O132" t="s">
        <v>440</v>
      </c>
      <c r="P132" t="s">
        <v>440</v>
      </c>
      <c r="Q132">
        <v>1</v>
      </c>
      <c r="X132">
        <v>9.69</v>
      </c>
      <c r="Y132">
        <v>0</v>
      </c>
      <c r="Z132">
        <v>86.4</v>
      </c>
      <c r="AA132">
        <v>13.5</v>
      </c>
      <c r="AB132">
        <v>0</v>
      </c>
      <c r="AC132">
        <v>0</v>
      </c>
      <c r="AD132">
        <v>1</v>
      </c>
      <c r="AE132">
        <v>0</v>
      </c>
      <c r="AF132" t="s">
        <v>66</v>
      </c>
      <c r="AG132">
        <v>12.112499999999999</v>
      </c>
      <c r="AH132">
        <v>2</v>
      </c>
      <c r="AI132">
        <v>39077261</v>
      </c>
      <c r="AJ132">
        <v>136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ROW(Source!A69)</f>
        <v>69</v>
      </c>
      <c r="B133">
        <v>39077262</v>
      </c>
      <c r="C133">
        <v>39077258</v>
      </c>
      <c r="D133">
        <v>36883554</v>
      </c>
      <c r="E133">
        <v>1</v>
      </c>
      <c r="F133">
        <v>1</v>
      </c>
      <c r="G133">
        <v>1</v>
      </c>
      <c r="H133">
        <v>2</v>
      </c>
      <c r="I133" t="s">
        <v>443</v>
      </c>
      <c r="J133" t="s">
        <v>444</v>
      </c>
      <c r="K133" t="s">
        <v>445</v>
      </c>
      <c r="L133">
        <v>1368</v>
      </c>
      <c r="N133">
        <v>1011</v>
      </c>
      <c r="O133" t="s">
        <v>440</v>
      </c>
      <c r="P133" t="s">
        <v>440</v>
      </c>
      <c r="Q133">
        <v>1</v>
      </c>
      <c r="X133">
        <v>1.99</v>
      </c>
      <c r="Y133">
        <v>0</v>
      </c>
      <c r="Z133">
        <v>65.709999999999994</v>
      </c>
      <c r="AA133">
        <v>11.6</v>
      </c>
      <c r="AB133">
        <v>0</v>
      </c>
      <c r="AC133">
        <v>0</v>
      </c>
      <c r="AD133">
        <v>1</v>
      </c>
      <c r="AE133">
        <v>0</v>
      </c>
      <c r="AF133" t="s">
        <v>66</v>
      </c>
      <c r="AG133">
        <v>2.4874999999999998</v>
      </c>
      <c r="AH133">
        <v>2</v>
      </c>
      <c r="AI133">
        <v>39077262</v>
      </c>
      <c r="AJ133">
        <v>137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ROW(Source!A69)</f>
        <v>69</v>
      </c>
      <c r="B134">
        <v>39077263</v>
      </c>
      <c r="C134">
        <v>39077258</v>
      </c>
      <c r="D134">
        <v>36796888</v>
      </c>
      <c r="E134">
        <v>17</v>
      </c>
      <c r="F134">
        <v>1</v>
      </c>
      <c r="G134">
        <v>1</v>
      </c>
      <c r="H134">
        <v>3</v>
      </c>
      <c r="I134" t="s">
        <v>612</v>
      </c>
      <c r="J134" t="s">
        <v>3</v>
      </c>
      <c r="K134" t="s">
        <v>613</v>
      </c>
      <c r="L134">
        <v>1035</v>
      </c>
      <c r="N134">
        <v>1013</v>
      </c>
      <c r="O134" t="s">
        <v>614</v>
      </c>
      <c r="P134" t="s">
        <v>614</v>
      </c>
      <c r="Q134">
        <v>1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1</v>
      </c>
      <c r="AD134">
        <v>0</v>
      </c>
      <c r="AE134">
        <v>0</v>
      </c>
      <c r="AF134" t="s">
        <v>3</v>
      </c>
      <c r="AG134">
        <v>0</v>
      </c>
      <c r="AH134">
        <v>3</v>
      </c>
      <c r="AI134">
        <v>-1</v>
      </c>
      <c r="AJ134" t="s">
        <v>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ROW(Source!A69)</f>
        <v>69</v>
      </c>
      <c r="B135">
        <v>39077264</v>
      </c>
      <c r="C135">
        <v>39077258</v>
      </c>
      <c r="D135">
        <v>36804545</v>
      </c>
      <c r="E135">
        <v>1</v>
      </c>
      <c r="F135">
        <v>1</v>
      </c>
      <c r="G135">
        <v>1</v>
      </c>
      <c r="H135">
        <v>3</v>
      </c>
      <c r="I135" t="s">
        <v>542</v>
      </c>
      <c r="J135" t="s">
        <v>543</v>
      </c>
      <c r="K135" t="s">
        <v>544</v>
      </c>
      <c r="L135">
        <v>1348</v>
      </c>
      <c r="N135">
        <v>1009</v>
      </c>
      <c r="O135" t="s">
        <v>92</v>
      </c>
      <c r="P135" t="s">
        <v>92</v>
      </c>
      <c r="Q135">
        <v>1000</v>
      </c>
      <c r="X135">
        <v>4.13E-3</v>
      </c>
      <c r="Y135">
        <v>11978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4.13E-3</v>
      </c>
      <c r="AH135">
        <v>2</v>
      </c>
      <c r="AI135">
        <v>39077264</v>
      </c>
      <c r="AJ135">
        <v>138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ROW(Source!A69)</f>
        <v>69</v>
      </c>
      <c r="B136">
        <v>39077265</v>
      </c>
      <c r="C136">
        <v>39077258</v>
      </c>
      <c r="D136">
        <v>36807324</v>
      </c>
      <c r="E136">
        <v>1</v>
      </c>
      <c r="F136">
        <v>1</v>
      </c>
      <c r="G136">
        <v>1</v>
      </c>
      <c r="H136">
        <v>3</v>
      </c>
      <c r="I136" t="s">
        <v>545</v>
      </c>
      <c r="J136" t="s">
        <v>546</v>
      </c>
      <c r="K136" t="s">
        <v>547</v>
      </c>
      <c r="L136">
        <v>1339</v>
      </c>
      <c r="N136">
        <v>1007</v>
      </c>
      <c r="O136" t="s">
        <v>35</v>
      </c>
      <c r="P136" t="s">
        <v>35</v>
      </c>
      <c r="Q136">
        <v>1</v>
      </c>
      <c r="X136">
        <v>0.105</v>
      </c>
      <c r="Y136">
        <v>458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0.105</v>
      </c>
      <c r="AH136">
        <v>2</v>
      </c>
      <c r="AI136">
        <v>39077265</v>
      </c>
      <c r="AJ136">
        <v>139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ROW(Source!A69)</f>
        <v>69</v>
      </c>
      <c r="B137">
        <v>39077266</v>
      </c>
      <c r="C137">
        <v>39077258</v>
      </c>
      <c r="D137">
        <v>36796962</v>
      </c>
      <c r="E137">
        <v>17</v>
      </c>
      <c r="F137">
        <v>1</v>
      </c>
      <c r="G137">
        <v>1</v>
      </c>
      <c r="H137">
        <v>3</v>
      </c>
      <c r="I137" t="s">
        <v>626</v>
      </c>
      <c r="J137" t="s">
        <v>3</v>
      </c>
      <c r="K137" t="s">
        <v>627</v>
      </c>
      <c r="L137">
        <v>1346</v>
      </c>
      <c r="N137">
        <v>1009</v>
      </c>
      <c r="O137" t="s">
        <v>97</v>
      </c>
      <c r="P137" t="s">
        <v>97</v>
      </c>
      <c r="Q137">
        <v>1</v>
      </c>
      <c r="X137">
        <v>37.5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3</v>
      </c>
      <c r="AG137">
        <v>37.5</v>
      </c>
      <c r="AH137">
        <v>3</v>
      </c>
      <c r="AI137">
        <v>-1</v>
      </c>
      <c r="AJ137" t="s">
        <v>3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ROW(Source!A69)</f>
        <v>69</v>
      </c>
      <c r="B138">
        <v>39077267</v>
      </c>
      <c r="C138">
        <v>39077258</v>
      </c>
      <c r="D138">
        <v>36830501</v>
      </c>
      <c r="E138">
        <v>1</v>
      </c>
      <c r="F138">
        <v>1</v>
      </c>
      <c r="G138">
        <v>1</v>
      </c>
      <c r="H138">
        <v>3</v>
      </c>
      <c r="I138" t="s">
        <v>548</v>
      </c>
      <c r="J138" t="s">
        <v>549</v>
      </c>
      <c r="K138" t="s">
        <v>550</v>
      </c>
      <c r="L138">
        <v>1339</v>
      </c>
      <c r="N138">
        <v>1007</v>
      </c>
      <c r="O138" t="s">
        <v>35</v>
      </c>
      <c r="P138" t="s">
        <v>35</v>
      </c>
      <c r="Q138">
        <v>1</v>
      </c>
      <c r="X138">
        <v>0.08</v>
      </c>
      <c r="Y138">
        <v>1100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0.08</v>
      </c>
      <c r="AH138">
        <v>2</v>
      </c>
      <c r="AI138">
        <v>39077267</v>
      </c>
      <c r="AJ138">
        <v>140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ROW(Source!A69)</f>
        <v>69</v>
      </c>
      <c r="B139">
        <v>39077268</v>
      </c>
      <c r="C139">
        <v>39077258</v>
      </c>
      <c r="D139">
        <v>36796984</v>
      </c>
      <c r="E139">
        <v>17</v>
      </c>
      <c r="F139">
        <v>1</v>
      </c>
      <c r="G139">
        <v>1</v>
      </c>
      <c r="H139">
        <v>3</v>
      </c>
      <c r="I139" t="s">
        <v>204</v>
      </c>
      <c r="J139" t="s">
        <v>3</v>
      </c>
      <c r="K139" t="s">
        <v>205</v>
      </c>
      <c r="L139">
        <v>1327</v>
      </c>
      <c r="N139">
        <v>1005</v>
      </c>
      <c r="O139" t="s">
        <v>24</v>
      </c>
      <c r="P139" t="s">
        <v>24</v>
      </c>
      <c r="Q139">
        <v>1</v>
      </c>
      <c r="X139">
        <v>100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3</v>
      </c>
      <c r="AG139">
        <v>100</v>
      </c>
      <c r="AH139">
        <v>2</v>
      </c>
      <c r="AI139">
        <v>39077268</v>
      </c>
      <c r="AJ139">
        <v>141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ROW(Source!A69)</f>
        <v>69</v>
      </c>
      <c r="B140">
        <v>39077269</v>
      </c>
      <c r="C140">
        <v>39077258</v>
      </c>
      <c r="D140">
        <v>36838798</v>
      </c>
      <c r="E140">
        <v>1</v>
      </c>
      <c r="F140">
        <v>1</v>
      </c>
      <c r="G140">
        <v>1</v>
      </c>
      <c r="H140">
        <v>3</v>
      </c>
      <c r="I140" t="s">
        <v>551</v>
      </c>
      <c r="J140" t="s">
        <v>552</v>
      </c>
      <c r="K140" t="s">
        <v>553</v>
      </c>
      <c r="L140">
        <v>1296</v>
      </c>
      <c r="N140">
        <v>1002</v>
      </c>
      <c r="O140" t="s">
        <v>554</v>
      </c>
      <c r="P140" t="s">
        <v>554</v>
      </c>
      <c r="Q140">
        <v>1</v>
      </c>
      <c r="X140">
        <v>32.4</v>
      </c>
      <c r="Y140">
        <v>46.86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32.4</v>
      </c>
      <c r="AH140">
        <v>2</v>
      </c>
      <c r="AI140">
        <v>39077269</v>
      </c>
      <c r="AJ140">
        <v>144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ROW(Source!A73)</f>
        <v>73</v>
      </c>
      <c r="B141">
        <v>39077069</v>
      </c>
      <c r="C141">
        <v>39077068</v>
      </c>
      <c r="D141">
        <v>37070495</v>
      </c>
      <c r="E141">
        <v>1</v>
      </c>
      <c r="F141">
        <v>1</v>
      </c>
      <c r="G141">
        <v>1</v>
      </c>
      <c r="H141">
        <v>1</v>
      </c>
      <c r="I141" t="s">
        <v>555</v>
      </c>
      <c r="J141" t="s">
        <v>3</v>
      </c>
      <c r="K141" t="s">
        <v>556</v>
      </c>
      <c r="L141">
        <v>1191</v>
      </c>
      <c r="N141">
        <v>1013</v>
      </c>
      <c r="O141" t="s">
        <v>434</v>
      </c>
      <c r="P141" t="s">
        <v>434</v>
      </c>
      <c r="Q141">
        <v>1</v>
      </c>
      <c r="X141">
        <v>65.94</v>
      </c>
      <c r="Y141">
        <v>0</v>
      </c>
      <c r="Z141">
        <v>0</v>
      </c>
      <c r="AA141">
        <v>0</v>
      </c>
      <c r="AB141">
        <v>8.74</v>
      </c>
      <c r="AC141">
        <v>0</v>
      </c>
      <c r="AD141">
        <v>1</v>
      </c>
      <c r="AE141">
        <v>1</v>
      </c>
      <c r="AF141" t="s">
        <v>3</v>
      </c>
      <c r="AG141">
        <v>65.94</v>
      </c>
      <c r="AH141">
        <v>2</v>
      </c>
      <c r="AI141">
        <v>39077069</v>
      </c>
      <c r="AJ141">
        <v>145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ROW(Source!A73)</f>
        <v>73</v>
      </c>
      <c r="B142">
        <v>39077070</v>
      </c>
      <c r="C142">
        <v>39077068</v>
      </c>
      <c r="D142">
        <v>37064876</v>
      </c>
      <c r="E142">
        <v>1</v>
      </c>
      <c r="F142">
        <v>1</v>
      </c>
      <c r="G142">
        <v>1</v>
      </c>
      <c r="H142">
        <v>1</v>
      </c>
      <c r="I142" t="s">
        <v>435</v>
      </c>
      <c r="J142" t="s">
        <v>3</v>
      </c>
      <c r="K142" t="s">
        <v>436</v>
      </c>
      <c r="L142">
        <v>1191</v>
      </c>
      <c r="N142">
        <v>1013</v>
      </c>
      <c r="O142" t="s">
        <v>434</v>
      </c>
      <c r="P142" t="s">
        <v>434</v>
      </c>
      <c r="Q142">
        <v>1</v>
      </c>
      <c r="X142">
        <v>0.01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3</v>
      </c>
      <c r="AG142">
        <v>0.01</v>
      </c>
      <c r="AH142">
        <v>2</v>
      </c>
      <c r="AI142">
        <v>39077070</v>
      </c>
      <c r="AJ142">
        <v>146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ROW(Source!A73)</f>
        <v>73</v>
      </c>
      <c r="B143">
        <v>39077071</v>
      </c>
      <c r="C143">
        <v>39077068</v>
      </c>
      <c r="D143">
        <v>36883554</v>
      </c>
      <c r="E143">
        <v>1</v>
      </c>
      <c r="F143">
        <v>1</v>
      </c>
      <c r="G143">
        <v>1</v>
      </c>
      <c r="H143">
        <v>2</v>
      </c>
      <c r="I143" t="s">
        <v>443</v>
      </c>
      <c r="J143" t="s">
        <v>444</v>
      </c>
      <c r="K143" t="s">
        <v>445</v>
      </c>
      <c r="L143">
        <v>1368</v>
      </c>
      <c r="N143">
        <v>1011</v>
      </c>
      <c r="O143" t="s">
        <v>440</v>
      </c>
      <c r="P143" t="s">
        <v>440</v>
      </c>
      <c r="Q143">
        <v>1</v>
      </c>
      <c r="X143">
        <v>0.01</v>
      </c>
      <c r="Y143">
        <v>0</v>
      </c>
      <c r="Z143">
        <v>65.709999999999994</v>
      </c>
      <c r="AA143">
        <v>11.6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0.01</v>
      </c>
      <c r="AH143">
        <v>2</v>
      </c>
      <c r="AI143">
        <v>39077071</v>
      </c>
      <c r="AJ143">
        <v>147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ROW(Source!A73)</f>
        <v>73</v>
      </c>
      <c r="B144">
        <v>39077072</v>
      </c>
      <c r="C144">
        <v>39077068</v>
      </c>
      <c r="D144">
        <v>36805524</v>
      </c>
      <c r="E144">
        <v>1</v>
      </c>
      <c r="F144">
        <v>1</v>
      </c>
      <c r="G144">
        <v>1</v>
      </c>
      <c r="H144">
        <v>3</v>
      </c>
      <c r="I144" t="s">
        <v>504</v>
      </c>
      <c r="J144" t="s">
        <v>505</v>
      </c>
      <c r="K144" t="s">
        <v>506</v>
      </c>
      <c r="L144">
        <v>1346</v>
      </c>
      <c r="N144">
        <v>1009</v>
      </c>
      <c r="O144" t="s">
        <v>97</v>
      </c>
      <c r="P144" t="s">
        <v>97</v>
      </c>
      <c r="Q144">
        <v>1</v>
      </c>
      <c r="X144">
        <v>0.1</v>
      </c>
      <c r="Y144">
        <v>1.82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0.1</v>
      </c>
      <c r="AH144">
        <v>2</v>
      </c>
      <c r="AI144">
        <v>39077072</v>
      </c>
      <c r="AJ144">
        <v>148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ROW(Source!A73)</f>
        <v>73</v>
      </c>
      <c r="B145">
        <v>39077073</v>
      </c>
      <c r="C145">
        <v>39077068</v>
      </c>
      <c r="D145">
        <v>36797575</v>
      </c>
      <c r="E145">
        <v>17</v>
      </c>
      <c r="F145">
        <v>1</v>
      </c>
      <c r="G145">
        <v>1</v>
      </c>
      <c r="H145">
        <v>3</v>
      </c>
      <c r="I145" t="s">
        <v>177</v>
      </c>
      <c r="J145" t="s">
        <v>3</v>
      </c>
      <c r="K145" t="s">
        <v>178</v>
      </c>
      <c r="L145">
        <v>1348</v>
      </c>
      <c r="N145">
        <v>1009</v>
      </c>
      <c r="O145" t="s">
        <v>92</v>
      </c>
      <c r="P145" t="s">
        <v>92</v>
      </c>
      <c r="Q145">
        <v>1000</v>
      </c>
      <c r="X145">
        <v>1.61E-2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 t="s">
        <v>3</v>
      </c>
      <c r="AG145">
        <v>1.61E-2</v>
      </c>
      <c r="AH145">
        <v>2</v>
      </c>
      <c r="AI145">
        <v>39077073</v>
      </c>
      <c r="AJ145">
        <v>149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ROW(Source!A73)</f>
        <v>73</v>
      </c>
      <c r="B146">
        <v>39077074</v>
      </c>
      <c r="C146">
        <v>39077068</v>
      </c>
      <c r="D146">
        <v>36838951</v>
      </c>
      <c r="E146">
        <v>1</v>
      </c>
      <c r="F146">
        <v>1</v>
      </c>
      <c r="G146">
        <v>1</v>
      </c>
      <c r="H146">
        <v>3</v>
      </c>
      <c r="I146" t="s">
        <v>536</v>
      </c>
      <c r="J146" t="s">
        <v>537</v>
      </c>
      <c r="K146" t="s">
        <v>538</v>
      </c>
      <c r="L146">
        <v>1348</v>
      </c>
      <c r="N146">
        <v>1009</v>
      </c>
      <c r="O146" t="s">
        <v>92</v>
      </c>
      <c r="P146" t="s">
        <v>92</v>
      </c>
      <c r="Q146">
        <v>1000</v>
      </c>
      <c r="X146">
        <v>8.9999999999999993E-3</v>
      </c>
      <c r="Y146">
        <v>16950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8.9999999999999993E-3</v>
      </c>
      <c r="AH146">
        <v>2</v>
      </c>
      <c r="AI146">
        <v>39077074</v>
      </c>
      <c r="AJ146">
        <v>151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ROW(Source!A76)</f>
        <v>76</v>
      </c>
      <c r="B147">
        <v>39077077</v>
      </c>
      <c r="C147">
        <v>39077076</v>
      </c>
      <c r="D147">
        <v>37068148</v>
      </c>
      <c r="E147">
        <v>1</v>
      </c>
      <c r="F147">
        <v>1</v>
      </c>
      <c r="G147">
        <v>1</v>
      </c>
      <c r="H147">
        <v>1</v>
      </c>
      <c r="I147" t="s">
        <v>432</v>
      </c>
      <c r="J147" t="s">
        <v>3</v>
      </c>
      <c r="K147" t="s">
        <v>433</v>
      </c>
      <c r="L147">
        <v>1191</v>
      </c>
      <c r="N147">
        <v>1013</v>
      </c>
      <c r="O147" t="s">
        <v>434</v>
      </c>
      <c r="P147" t="s">
        <v>434</v>
      </c>
      <c r="Q147">
        <v>1</v>
      </c>
      <c r="X147">
        <v>80.599999999999994</v>
      </c>
      <c r="Y147">
        <v>0</v>
      </c>
      <c r="Z147">
        <v>0</v>
      </c>
      <c r="AA147">
        <v>0</v>
      </c>
      <c r="AB147">
        <v>8.09</v>
      </c>
      <c r="AC147">
        <v>0</v>
      </c>
      <c r="AD147">
        <v>1</v>
      </c>
      <c r="AE147">
        <v>1</v>
      </c>
      <c r="AF147" t="s">
        <v>3</v>
      </c>
      <c r="AG147">
        <v>80.599999999999994</v>
      </c>
      <c r="AH147">
        <v>2</v>
      </c>
      <c r="AI147">
        <v>39077077</v>
      </c>
      <c r="AJ147">
        <v>152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ROW(Source!A76)</f>
        <v>76</v>
      </c>
      <c r="B148">
        <v>39077078</v>
      </c>
      <c r="C148">
        <v>39077076</v>
      </c>
      <c r="D148">
        <v>37064876</v>
      </c>
      <c r="E148">
        <v>1</v>
      </c>
      <c r="F148">
        <v>1</v>
      </c>
      <c r="G148">
        <v>1</v>
      </c>
      <c r="H148">
        <v>1</v>
      </c>
      <c r="I148" t="s">
        <v>435</v>
      </c>
      <c r="J148" t="s">
        <v>3</v>
      </c>
      <c r="K148" t="s">
        <v>436</v>
      </c>
      <c r="L148">
        <v>1191</v>
      </c>
      <c r="N148">
        <v>1013</v>
      </c>
      <c r="O148" t="s">
        <v>434</v>
      </c>
      <c r="P148" t="s">
        <v>434</v>
      </c>
      <c r="Q148">
        <v>1</v>
      </c>
      <c r="X148">
        <v>0.01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2</v>
      </c>
      <c r="AF148" t="s">
        <v>3</v>
      </c>
      <c r="AG148">
        <v>0.01</v>
      </c>
      <c r="AH148">
        <v>2</v>
      </c>
      <c r="AI148">
        <v>39077078</v>
      </c>
      <c r="AJ148">
        <v>153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ROW(Source!A76)</f>
        <v>76</v>
      </c>
      <c r="B149">
        <v>39077079</v>
      </c>
      <c r="C149">
        <v>39077076</v>
      </c>
      <c r="D149">
        <v>36883554</v>
      </c>
      <c r="E149">
        <v>1</v>
      </c>
      <c r="F149">
        <v>1</v>
      </c>
      <c r="G149">
        <v>1</v>
      </c>
      <c r="H149">
        <v>2</v>
      </c>
      <c r="I149" t="s">
        <v>443</v>
      </c>
      <c r="J149" t="s">
        <v>444</v>
      </c>
      <c r="K149" t="s">
        <v>445</v>
      </c>
      <c r="L149">
        <v>1368</v>
      </c>
      <c r="N149">
        <v>1011</v>
      </c>
      <c r="O149" t="s">
        <v>440</v>
      </c>
      <c r="P149" t="s">
        <v>440</v>
      </c>
      <c r="Q149">
        <v>1</v>
      </c>
      <c r="X149">
        <v>0.01</v>
      </c>
      <c r="Y149">
        <v>0</v>
      </c>
      <c r="Z149">
        <v>65.709999999999994</v>
      </c>
      <c r="AA149">
        <v>11.6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0.01</v>
      </c>
      <c r="AH149">
        <v>2</v>
      </c>
      <c r="AI149">
        <v>39077079</v>
      </c>
      <c r="AJ149">
        <v>154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ROW(Source!A76)</f>
        <v>76</v>
      </c>
      <c r="B150">
        <v>39077080</v>
      </c>
      <c r="C150">
        <v>39077076</v>
      </c>
      <c r="D150">
        <v>36805524</v>
      </c>
      <c r="E150">
        <v>1</v>
      </c>
      <c r="F150">
        <v>1</v>
      </c>
      <c r="G150">
        <v>1</v>
      </c>
      <c r="H150">
        <v>3</v>
      </c>
      <c r="I150" t="s">
        <v>504</v>
      </c>
      <c r="J150" t="s">
        <v>505</v>
      </c>
      <c r="K150" t="s">
        <v>506</v>
      </c>
      <c r="L150">
        <v>1346</v>
      </c>
      <c r="N150">
        <v>1009</v>
      </c>
      <c r="O150" t="s">
        <v>97</v>
      </c>
      <c r="P150" t="s">
        <v>97</v>
      </c>
      <c r="Q150">
        <v>1</v>
      </c>
      <c r="X150">
        <v>0.1</v>
      </c>
      <c r="Y150">
        <v>1.82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0.1</v>
      </c>
      <c r="AH150">
        <v>2</v>
      </c>
      <c r="AI150">
        <v>39077080</v>
      </c>
      <c r="AJ150">
        <v>155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ROW(Source!A76)</f>
        <v>76</v>
      </c>
      <c r="B151">
        <v>39077081</v>
      </c>
      <c r="C151">
        <v>39077076</v>
      </c>
      <c r="D151">
        <v>36797575</v>
      </c>
      <c r="E151">
        <v>17</v>
      </c>
      <c r="F151">
        <v>1</v>
      </c>
      <c r="G151">
        <v>1</v>
      </c>
      <c r="H151">
        <v>3</v>
      </c>
      <c r="I151" t="s">
        <v>177</v>
      </c>
      <c r="J151" t="s">
        <v>3</v>
      </c>
      <c r="K151" t="s">
        <v>178</v>
      </c>
      <c r="L151">
        <v>1348</v>
      </c>
      <c r="N151">
        <v>1009</v>
      </c>
      <c r="O151" t="s">
        <v>92</v>
      </c>
      <c r="P151" t="s">
        <v>92</v>
      </c>
      <c r="Q151">
        <v>1000</v>
      </c>
      <c r="X151">
        <v>1.61E-2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3</v>
      </c>
      <c r="AG151">
        <v>1.61E-2</v>
      </c>
      <c r="AH151">
        <v>2</v>
      </c>
      <c r="AI151">
        <v>39077081</v>
      </c>
      <c r="AJ151">
        <v>156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ROW(Source!A76)</f>
        <v>76</v>
      </c>
      <c r="B152">
        <v>39077082</v>
      </c>
      <c r="C152">
        <v>39077076</v>
      </c>
      <c r="D152">
        <v>36838951</v>
      </c>
      <c r="E152">
        <v>1</v>
      </c>
      <c r="F152">
        <v>1</v>
      </c>
      <c r="G152">
        <v>1</v>
      </c>
      <c r="H152">
        <v>3</v>
      </c>
      <c r="I152" t="s">
        <v>536</v>
      </c>
      <c r="J152" t="s">
        <v>537</v>
      </c>
      <c r="K152" t="s">
        <v>538</v>
      </c>
      <c r="L152">
        <v>1348</v>
      </c>
      <c r="N152">
        <v>1009</v>
      </c>
      <c r="O152" t="s">
        <v>92</v>
      </c>
      <c r="P152" t="s">
        <v>92</v>
      </c>
      <c r="Q152">
        <v>1000</v>
      </c>
      <c r="X152">
        <v>8.9999999999999993E-3</v>
      </c>
      <c r="Y152">
        <v>16950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8.9999999999999993E-3</v>
      </c>
      <c r="AH152">
        <v>2</v>
      </c>
      <c r="AI152">
        <v>39077082</v>
      </c>
      <c r="AJ152">
        <v>158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ROW(Source!A79)</f>
        <v>79</v>
      </c>
      <c r="B153">
        <v>39077085</v>
      </c>
      <c r="C153">
        <v>39077084</v>
      </c>
      <c r="D153">
        <v>37064998</v>
      </c>
      <c r="E153">
        <v>1</v>
      </c>
      <c r="F153">
        <v>1</v>
      </c>
      <c r="G153">
        <v>1</v>
      </c>
      <c r="H153">
        <v>1</v>
      </c>
      <c r="I153" t="s">
        <v>495</v>
      </c>
      <c r="J153" t="s">
        <v>3</v>
      </c>
      <c r="K153" t="s">
        <v>496</v>
      </c>
      <c r="L153">
        <v>1191</v>
      </c>
      <c r="N153">
        <v>1013</v>
      </c>
      <c r="O153" t="s">
        <v>434</v>
      </c>
      <c r="P153" t="s">
        <v>434</v>
      </c>
      <c r="Q153">
        <v>1</v>
      </c>
      <c r="X153">
        <v>2.54</v>
      </c>
      <c r="Y153">
        <v>0</v>
      </c>
      <c r="Z153">
        <v>0</v>
      </c>
      <c r="AA153">
        <v>0</v>
      </c>
      <c r="AB153">
        <v>7.8</v>
      </c>
      <c r="AC153">
        <v>0</v>
      </c>
      <c r="AD153">
        <v>1</v>
      </c>
      <c r="AE153">
        <v>1</v>
      </c>
      <c r="AF153" t="s">
        <v>3</v>
      </c>
      <c r="AG153">
        <v>2.54</v>
      </c>
      <c r="AH153">
        <v>2</v>
      </c>
      <c r="AI153">
        <v>39077085</v>
      </c>
      <c r="AJ153">
        <v>159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ROW(Source!A79)</f>
        <v>79</v>
      </c>
      <c r="B154">
        <v>39077086</v>
      </c>
      <c r="C154">
        <v>39077084</v>
      </c>
      <c r="D154">
        <v>36799072</v>
      </c>
      <c r="E154">
        <v>17</v>
      </c>
      <c r="F154">
        <v>1</v>
      </c>
      <c r="G154">
        <v>1</v>
      </c>
      <c r="H154">
        <v>3</v>
      </c>
      <c r="I154" t="s">
        <v>624</v>
      </c>
      <c r="J154" t="s">
        <v>3</v>
      </c>
      <c r="K154" t="s">
        <v>625</v>
      </c>
      <c r="L154">
        <v>1348</v>
      </c>
      <c r="N154">
        <v>1009</v>
      </c>
      <c r="O154" t="s">
        <v>92</v>
      </c>
      <c r="P154" t="s">
        <v>92</v>
      </c>
      <c r="Q154">
        <v>1000</v>
      </c>
      <c r="X154">
        <v>4.0000000000000001E-3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3</v>
      </c>
      <c r="AG154">
        <v>4.0000000000000001E-3</v>
      </c>
      <c r="AH154">
        <v>3</v>
      </c>
      <c r="AI154">
        <v>-1</v>
      </c>
      <c r="AJ154" t="s">
        <v>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ROW(Source!A80)</f>
        <v>80</v>
      </c>
      <c r="B155">
        <v>39077093</v>
      </c>
      <c r="C155">
        <v>39077089</v>
      </c>
      <c r="D155">
        <v>37066491</v>
      </c>
      <c r="E155">
        <v>1</v>
      </c>
      <c r="F155">
        <v>1</v>
      </c>
      <c r="G155">
        <v>1</v>
      </c>
      <c r="H155">
        <v>1</v>
      </c>
      <c r="I155" t="s">
        <v>557</v>
      </c>
      <c r="J155" t="s">
        <v>3</v>
      </c>
      <c r="K155" t="s">
        <v>558</v>
      </c>
      <c r="L155">
        <v>1191</v>
      </c>
      <c r="N155">
        <v>1013</v>
      </c>
      <c r="O155" t="s">
        <v>434</v>
      </c>
      <c r="P155" t="s">
        <v>434</v>
      </c>
      <c r="Q155">
        <v>1</v>
      </c>
      <c r="X155">
        <v>17.89</v>
      </c>
      <c r="Y155">
        <v>0</v>
      </c>
      <c r="Z155">
        <v>0</v>
      </c>
      <c r="AA155">
        <v>0</v>
      </c>
      <c r="AB155">
        <v>8.02</v>
      </c>
      <c r="AC155">
        <v>0</v>
      </c>
      <c r="AD155">
        <v>1</v>
      </c>
      <c r="AE155">
        <v>1</v>
      </c>
      <c r="AF155" t="s">
        <v>3</v>
      </c>
      <c r="AG155">
        <v>17.89</v>
      </c>
      <c r="AH155">
        <v>2</v>
      </c>
      <c r="AI155">
        <v>39077093</v>
      </c>
      <c r="AJ155">
        <v>160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ROW(Source!A80)</f>
        <v>80</v>
      </c>
      <c r="B156">
        <v>39077094</v>
      </c>
      <c r="C156">
        <v>39077089</v>
      </c>
      <c r="D156">
        <v>37064876</v>
      </c>
      <c r="E156">
        <v>1</v>
      </c>
      <c r="F156">
        <v>1</v>
      </c>
      <c r="G156">
        <v>1</v>
      </c>
      <c r="H156">
        <v>1</v>
      </c>
      <c r="I156" t="s">
        <v>435</v>
      </c>
      <c r="J156" t="s">
        <v>3</v>
      </c>
      <c r="K156" t="s">
        <v>436</v>
      </c>
      <c r="L156">
        <v>1191</v>
      </c>
      <c r="N156">
        <v>1013</v>
      </c>
      <c r="O156" t="s">
        <v>434</v>
      </c>
      <c r="P156" t="s">
        <v>434</v>
      </c>
      <c r="Q156">
        <v>1</v>
      </c>
      <c r="X156">
        <v>0.08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3</v>
      </c>
      <c r="AG156">
        <v>0.08</v>
      </c>
      <c r="AH156">
        <v>2</v>
      </c>
      <c r="AI156">
        <v>39077094</v>
      </c>
      <c r="AJ156">
        <v>161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ROW(Source!A80)</f>
        <v>80</v>
      </c>
      <c r="B157">
        <v>39077095</v>
      </c>
      <c r="C157">
        <v>39077089</v>
      </c>
      <c r="D157">
        <v>36882452</v>
      </c>
      <c r="E157">
        <v>1</v>
      </c>
      <c r="F157">
        <v>1</v>
      </c>
      <c r="G157">
        <v>1</v>
      </c>
      <c r="H157">
        <v>2</v>
      </c>
      <c r="I157" t="s">
        <v>437</v>
      </c>
      <c r="J157" t="s">
        <v>438</v>
      </c>
      <c r="K157" t="s">
        <v>439</v>
      </c>
      <c r="L157">
        <v>1368</v>
      </c>
      <c r="N157">
        <v>1011</v>
      </c>
      <c r="O157" t="s">
        <v>440</v>
      </c>
      <c r="P157" t="s">
        <v>440</v>
      </c>
      <c r="Q157">
        <v>1</v>
      </c>
      <c r="X157">
        <v>0.08</v>
      </c>
      <c r="Y157">
        <v>0</v>
      </c>
      <c r="Z157">
        <v>31.26</v>
      </c>
      <c r="AA157">
        <v>13.5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0.08</v>
      </c>
      <c r="AH157">
        <v>2</v>
      </c>
      <c r="AI157">
        <v>39077095</v>
      </c>
      <c r="AJ157">
        <v>162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ROW(Source!A81)</f>
        <v>81</v>
      </c>
      <c r="B158">
        <v>39077097</v>
      </c>
      <c r="C158">
        <v>39077096</v>
      </c>
      <c r="D158">
        <v>37064998</v>
      </c>
      <c r="E158">
        <v>1</v>
      </c>
      <c r="F158">
        <v>1</v>
      </c>
      <c r="G158">
        <v>1</v>
      </c>
      <c r="H158">
        <v>1</v>
      </c>
      <c r="I158" t="s">
        <v>495</v>
      </c>
      <c r="J158" t="s">
        <v>3</v>
      </c>
      <c r="K158" t="s">
        <v>496</v>
      </c>
      <c r="L158">
        <v>1191</v>
      </c>
      <c r="N158">
        <v>1013</v>
      </c>
      <c r="O158" t="s">
        <v>434</v>
      </c>
      <c r="P158" t="s">
        <v>434</v>
      </c>
      <c r="Q158">
        <v>1</v>
      </c>
      <c r="X158">
        <v>5.84</v>
      </c>
      <c r="Y158">
        <v>0</v>
      </c>
      <c r="Z158">
        <v>0</v>
      </c>
      <c r="AA158">
        <v>0</v>
      </c>
      <c r="AB158">
        <v>7.8</v>
      </c>
      <c r="AC158">
        <v>0</v>
      </c>
      <c r="AD158">
        <v>1</v>
      </c>
      <c r="AE158">
        <v>1</v>
      </c>
      <c r="AF158" t="s">
        <v>3</v>
      </c>
      <c r="AG158">
        <v>5.84</v>
      </c>
      <c r="AH158">
        <v>2</v>
      </c>
      <c r="AI158">
        <v>39077097</v>
      </c>
      <c r="AJ158">
        <v>163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ROW(Source!A82)</f>
        <v>82</v>
      </c>
      <c r="B159">
        <v>39486915</v>
      </c>
      <c r="C159">
        <v>39486914</v>
      </c>
      <c r="D159">
        <v>37064878</v>
      </c>
      <c r="E159">
        <v>1</v>
      </c>
      <c r="F159">
        <v>1</v>
      </c>
      <c r="G159">
        <v>1</v>
      </c>
      <c r="H159">
        <v>1</v>
      </c>
      <c r="I159" t="s">
        <v>559</v>
      </c>
      <c r="J159" t="s">
        <v>3</v>
      </c>
      <c r="K159" t="s">
        <v>560</v>
      </c>
      <c r="L159">
        <v>1191</v>
      </c>
      <c r="N159">
        <v>1013</v>
      </c>
      <c r="O159" t="s">
        <v>434</v>
      </c>
      <c r="P159" t="s">
        <v>434</v>
      </c>
      <c r="Q159">
        <v>1</v>
      </c>
      <c r="X159">
        <v>2.82</v>
      </c>
      <c r="Y159">
        <v>0</v>
      </c>
      <c r="Z159">
        <v>0</v>
      </c>
      <c r="AA159">
        <v>0</v>
      </c>
      <c r="AB159">
        <v>9.4</v>
      </c>
      <c r="AC159">
        <v>0</v>
      </c>
      <c r="AD159">
        <v>1</v>
      </c>
      <c r="AE159">
        <v>1</v>
      </c>
      <c r="AF159" t="s">
        <v>3</v>
      </c>
      <c r="AG159">
        <v>2.82</v>
      </c>
      <c r="AH159">
        <v>2</v>
      </c>
      <c r="AI159">
        <v>39486915</v>
      </c>
      <c r="AJ159">
        <v>164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ROW(Source!A82)</f>
        <v>82</v>
      </c>
      <c r="B160">
        <v>39486916</v>
      </c>
      <c r="C160">
        <v>39486914</v>
      </c>
      <c r="D160">
        <v>37064876</v>
      </c>
      <c r="E160">
        <v>1</v>
      </c>
      <c r="F160">
        <v>1</v>
      </c>
      <c r="G160">
        <v>1</v>
      </c>
      <c r="H160">
        <v>1</v>
      </c>
      <c r="I160" t="s">
        <v>435</v>
      </c>
      <c r="J160" t="s">
        <v>3</v>
      </c>
      <c r="K160" t="s">
        <v>436</v>
      </c>
      <c r="L160">
        <v>1191</v>
      </c>
      <c r="N160">
        <v>1013</v>
      </c>
      <c r="O160" t="s">
        <v>434</v>
      </c>
      <c r="P160" t="s">
        <v>434</v>
      </c>
      <c r="Q160">
        <v>1</v>
      </c>
      <c r="X160">
        <v>0.02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3</v>
      </c>
      <c r="AG160">
        <v>0.02</v>
      </c>
      <c r="AH160">
        <v>2</v>
      </c>
      <c r="AI160">
        <v>39486916</v>
      </c>
      <c r="AJ160">
        <v>165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ROW(Source!A82)</f>
        <v>82</v>
      </c>
      <c r="B161">
        <v>39486917</v>
      </c>
      <c r="C161">
        <v>39486914</v>
      </c>
      <c r="D161">
        <v>36882159</v>
      </c>
      <c r="E161">
        <v>1</v>
      </c>
      <c r="F161">
        <v>1</v>
      </c>
      <c r="G161">
        <v>1</v>
      </c>
      <c r="H161">
        <v>2</v>
      </c>
      <c r="I161" t="s">
        <v>561</v>
      </c>
      <c r="J161" t="s">
        <v>562</v>
      </c>
      <c r="K161" t="s">
        <v>563</v>
      </c>
      <c r="L161">
        <v>1368</v>
      </c>
      <c r="N161">
        <v>1011</v>
      </c>
      <c r="O161" t="s">
        <v>440</v>
      </c>
      <c r="P161" t="s">
        <v>440</v>
      </c>
      <c r="Q161">
        <v>1</v>
      </c>
      <c r="X161">
        <v>0.01</v>
      </c>
      <c r="Y161">
        <v>0</v>
      </c>
      <c r="Z161">
        <v>111.99</v>
      </c>
      <c r="AA161">
        <v>13.5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0.01</v>
      </c>
      <c r="AH161">
        <v>2</v>
      </c>
      <c r="AI161">
        <v>39486917</v>
      </c>
      <c r="AJ161">
        <v>166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ROW(Source!A82)</f>
        <v>82</v>
      </c>
      <c r="B162">
        <v>39486918</v>
      </c>
      <c r="C162">
        <v>39486914</v>
      </c>
      <c r="D162">
        <v>36883554</v>
      </c>
      <c r="E162">
        <v>1</v>
      </c>
      <c r="F162">
        <v>1</v>
      </c>
      <c r="G162">
        <v>1</v>
      </c>
      <c r="H162">
        <v>2</v>
      </c>
      <c r="I162" t="s">
        <v>443</v>
      </c>
      <c r="J162" t="s">
        <v>444</v>
      </c>
      <c r="K162" t="s">
        <v>445</v>
      </c>
      <c r="L162">
        <v>1368</v>
      </c>
      <c r="N162">
        <v>1011</v>
      </c>
      <c r="O162" t="s">
        <v>440</v>
      </c>
      <c r="P162" t="s">
        <v>440</v>
      </c>
      <c r="Q162">
        <v>1</v>
      </c>
      <c r="X162">
        <v>0.01</v>
      </c>
      <c r="Y162">
        <v>0</v>
      </c>
      <c r="Z162">
        <v>65.709999999999994</v>
      </c>
      <c r="AA162">
        <v>11.6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0.01</v>
      </c>
      <c r="AH162">
        <v>2</v>
      </c>
      <c r="AI162">
        <v>39486918</v>
      </c>
      <c r="AJ162">
        <v>167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ROW(Source!A82)</f>
        <v>82</v>
      </c>
      <c r="B163">
        <v>39486919</v>
      </c>
      <c r="C163">
        <v>39486914</v>
      </c>
      <c r="D163">
        <v>36802094</v>
      </c>
      <c r="E163">
        <v>1</v>
      </c>
      <c r="F163">
        <v>1</v>
      </c>
      <c r="G163">
        <v>1</v>
      </c>
      <c r="H163">
        <v>3</v>
      </c>
      <c r="I163" t="s">
        <v>564</v>
      </c>
      <c r="J163" t="s">
        <v>565</v>
      </c>
      <c r="K163" t="s">
        <v>566</v>
      </c>
      <c r="L163">
        <v>1346</v>
      </c>
      <c r="N163">
        <v>1009</v>
      </c>
      <c r="O163" t="s">
        <v>97</v>
      </c>
      <c r="P163" t="s">
        <v>97</v>
      </c>
      <c r="Q163">
        <v>1</v>
      </c>
      <c r="X163">
        <v>0.16</v>
      </c>
      <c r="Y163">
        <v>30.4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0.16</v>
      </c>
      <c r="AH163">
        <v>2</v>
      </c>
      <c r="AI163">
        <v>39486919</v>
      </c>
      <c r="AJ163">
        <v>168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ROW(Source!A82)</f>
        <v>82</v>
      </c>
      <c r="B164">
        <v>39486920</v>
      </c>
      <c r="C164">
        <v>39486914</v>
      </c>
      <c r="D164">
        <v>36802106</v>
      </c>
      <c r="E164">
        <v>1</v>
      </c>
      <c r="F164">
        <v>1</v>
      </c>
      <c r="G164">
        <v>1</v>
      </c>
      <c r="H164">
        <v>3</v>
      </c>
      <c r="I164" t="s">
        <v>567</v>
      </c>
      <c r="J164" t="s">
        <v>568</v>
      </c>
      <c r="K164" t="s">
        <v>569</v>
      </c>
      <c r="L164">
        <v>1308</v>
      </c>
      <c r="N164">
        <v>1003</v>
      </c>
      <c r="O164" t="s">
        <v>60</v>
      </c>
      <c r="P164" t="s">
        <v>60</v>
      </c>
      <c r="Q164">
        <v>100</v>
      </c>
      <c r="X164">
        <v>0.05</v>
      </c>
      <c r="Y164">
        <v>120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0.05</v>
      </c>
      <c r="AH164">
        <v>2</v>
      </c>
      <c r="AI164">
        <v>39486920</v>
      </c>
      <c r="AJ164">
        <v>169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ROW(Source!A82)</f>
        <v>82</v>
      </c>
      <c r="B165">
        <v>39486921</v>
      </c>
      <c r="C165">
        <v>39486914</v>
      </c>
      <c r="D165">
        <v>36838317</v>
      </c>
      <c r="E165">
        <v>1</v>
      </c>
      <c r="F165">
        <v>1</v>
      </c>
      <c r="G165">
        <v>1</v>
      </c>
      <c r="H165">
        <v>3</v>
      </c>
      <c r="I165" t="s">
        <v>570</v>
      </c>
      <c r="J165" t="s">
        <v>571</v>
      </c>
      <c r="K165" t="s">
        <v>572</v>
      </c>
      <c r="L165">
        <v>1346</v>
      </c>
      <c r="N165">
        <v>1009</v>
      </c>
      <c r="O165" t="s">
        <v>97</v>
      </c>
      <c r="P165" t="s">
        <v>97</v>
      </c>
      <c r="Q165">
        <v>1</v>
      </c>
      <c r="X165">
        <v>0.05</v>
      </c>
      <c r="Y165">
        <v>28.6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0.05</v>
      </c>
      <c r="AH165">
        <v>2</v>
      </c>
      <c r="AI165">
        <v>39486921</v>
      </c>
      <c r="AJ165">
        <v>170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ROW(Source!A82)</f>
        <v>82</v>
      </c>
      <c r="B166">
        <v>39486922</v>
      </c>
      <c r="C166">
        <v>39486914</v>
      </c>
      <c r="D166">
        <v>36799065</v>
      </c>
      <c r="E166">
        <v>17</v>
      </c>
      <c r="F166">
        <v>1</v>
      </c>
      <c r="G166">
        <v>1</v>
      </c>
      <c r="H166">
        <v>3</v>
      </c>
      <c r="I166" t="s">
        <v>573</v>
      </c>
      <c r="J166" t="s">
        <v>3</v>
      </c>
      <c r="K166" t="s">
        <v>574</v>
      </c>
      <c r="L166">
        <v>1374</v>
      </c>
      <c r="N166">
        <v>1013</v>
      </c>
      <c r="O166" t="s">
        <v>575</v>
      </c>
      <c r="P166" t="s">
        <v>575</v>
      </c>
      <c r="Q166">
        <v>1</v>
      </c>
      <c r="X166">
        <v>0.53</v>
      </c>
      <c r="Y166">
        <v>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0.53</v>
      </c>
      <c r="AH166">
        <v>2</v>
      </c>
      <c r="AI166">
        <v>39486922</v>
      </c>
      <c r="AJ166">
        <v>172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ROW(Source!A84)</f>
        <v>84</v>
      </c>
      <c r="B167">
        <v>39077108</v>
      </c>
      <c r="C167">
        <v>39077107</v>
      </c>
      <c r="D167">
        <v>37070202</v>
      </c>
      <c r="E167">
        <v>1</v>
      </c>
      <c r="F167">
        <v>1</v>
      </c>
      <c r="G167">
        <v>1</v>
      </c>
      <c r="H167">
        <v>1</v>
      </c>
      <c r="I167" t="s">
        <v>576</v>
      </c>
      <c r="J167" t="s">
        <v>3</v>
      </c>
      <c r="K167" t="s">
        <v>577</v>
      </c>
      <c r="L167">
        <v>1191</v>
      </c>
      <c r="N167">
        <v>1013</v>
      </c>
      <c r="O167" t="s">
        <v>434</v>
      </c>
      <c r="P167" t="s">
        <v>434</v>
      </c>
      <c r="Q167">
        <v>1</v>
      </c>
      <c r="X167">
        <v>16.29</v>
      </c>
      <c r="Y167">
        <v>0</v>
      </c>
      <c r="Z167">
        <v>0</v>
      </c>
      <c r="AA167">
        <v>0</v>
      </c>
      <c r="AB167">
        <v>9.51</v>
      </c>
      <c r="AC167">
        <v>0</v>
      </c>
      <c r="AD167">
        <v>1</v>
      </c>
      <c r="AE167">
        <v>1</v>
      </c>
      <c r="AF167" t="s">
        <v>3</v>
      </c>
      <c r="AG167">
        <v>16.29</v>
      </c>
      <c r="AH167">
        <v>2</v>
      </c>
      <c r="AI167">
        <v>39077108</v>
      </c>
      <c r="AJ167">
        <v>173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ROW(Source!A84)</f>
        <v>84</v>
      </c>
      <c r="B168">
        <v>39077109</v>
      </c>
      <c r="C168">
        <v>39077107</v>
      </c>
      <c r="D168">
        <v>37064876</v>
      </c>
      <c r="E168">
        <v>1</v>
      </c>
      <c r="F168">
        <v>1</v>
      </c>
      <c r="G168">
        <v>1</v>
      </c>
      <c r="H168">
        <v>1</v>
      </c>
      <c r="I168" t="s">
        <v>435</v>
      </c>
      <c r="J168" t="s">
        <v>3</v>
      </c>
      <c r="K168" t="s">
        <v>436</v>
      </c>
      <c r="L168">
        <v>1191</v>
      </c>
      <c r="N168">
        <v>1013</v>
      </c>
      <c r="O168" t="s">
        <v>434</v>
      </c>
      <c r="P168" t="s">
        <v>434</v>
      </c>
      <c r="Q168">
        <v>1</v>
      </c>
      <c r="X168">
        <v>0.01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3</v>
      </c>
      <c r="AG168">
        <v>0.01</v>
      </c>
      <c r="AH168">
        <v>2</v>
      </c>
      <c r="AI168">
        <v>39077109</v>
      </c>
      <c r="AJ168">
        <v>174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ROW(Source!A84)</f>
        <v>84</v>
      </c>
      <c r="B169">
        <v>39077110</v>
      </c>
      <c r="C169">
        <v>39077107</v>
      </c>
      <c r="D169">
        <v>36882452</v>
      </c>
      <c r="E169">
        <v>1</v>
      </c>
      <c r="F169">
        <v>1</v>
      </c>
      <c r="G169">
        <v>1</v>
      </c>
      <c r="H169">
        <v>2</v>
      </c>
      <c r="I169" t="s">
        <v>437</v>
      </c>
      <c r="J169" t="s">
        <v>438</v>
      </c>
      <c r="K169" t="s">
        <v>439</v>
      </c>
      <c r="L169">
        <v>1368</v>
      </c>
      <c r="N169">
        <v>1011</v>
      </c>
      <c r="O169" t="s">
        <v>440</v>
      </c>
      <c r="P169" t="s">
        <v>440</v>
      </c>
      <c r="Q169">
        <v>1</v>
      </c>
      <c r="X169">
        <v>0.01</v>
      </c>
      <c r="Y169">
        <v>0</v>
      </c>
      <c r="Z169">
        <v>31.26</v>
      </c>
      <c r="AA169">
        <v>13.5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0.01</v>
      </c>
      <c r="AH169">
        <v>2</v>
      </c>
      <c r="AI169">
        <v>39077110</v>
      </c>
      <c r="AJ169">
        <v>175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ROW(Source!A84)</f>
        <v>84</v>
      </c>
      <c r="B170">
        <v>39077111</v>
      </c>
      <c r="C170">
        <v>39077107</v>
      </c>
      <c r="D170">
        <v>36804582</v>
      </c>
      <c r="E170">
        <v>1</v>
      </c>
      <c r="F170">
        <v>1</v>
      </c>
      <c r="G170">
        <v>1</v>
      </c>
      <c r="H170">
        <v>3</v>
      </c>
      <c r="I170" t="s">
        <v>578</v>
      </c>
      <c r="J170" t="s">
        <v>579</v>
      </c>
      <c r="K170" t="s">
        <v>580</v>
      </c>
      <c r="L170">
        <v>1356</v>
      </c>
      <c r="N170">
        <v>1010</v>
      </c>
      <c r="O170" t="s">
        <v>515</v>
      </c>
      <c r="P170" t="s">
        <v>515</v>
      </c>
      <c r="Q170">
        <v>1000</v>
      </c>
      <c r="X170">
        <v>0.2</v>
      </c>
      <c r="Y170">
        <v>180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0.2</v>
      </c>
      <c r="AH170">
        <v>2</v>
      </c>
      <c r="AI170">
        <v>39077111</v>
      </c>
      <c r="AJ170">
        <v>176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ROW(Source!A84)</f>
        <v>84</v>
      </c>
      <c r="B171">
        <v>39077112</v>
      </c>
      <c r="C171">
        <v>39077107</v>
      </c>
      <c r="D171">
        <v>36804944</v>
      </c>
      <c r="E171">
        <v>1</v>
      </c>
      <c r="F171">
        <v>1</v>
      </c>
      <c r="G171">
        <v>1</v>
      </c>
      <c r="H171">
        <v>3</v>
      </c>
      <c r="I171" t="s">
        <v>581</v>
      </c>
      <c r="J171" t="s">
        <v>582</v>
      </c>
      <c r="K171" t="s">
        <v>583</v>
      </c>
      <c r="L171">
        <v>1348</v>
      </c>
      <c r="N171">
        <v>1009</v>
      </c>
      <c r="O171" t="s">
        <v>92</v>
      </c>
      <c r="P171" t="s">
        <v>92</v>
      </c>
      <c r="Q171">
        <v>1000</v>
      </c>
      <c r="X171">
        <v>1E-3</v>
      </c>
      <c r="Y171">
        <v>12430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1E-3</v>
      </c>
      <c r="AH171">
        <v>2</v>
      </c>
      <c r="AI171">
        <v>39077112</v>
      </c>
      <c r="AJ171">
        <v>177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ROW(Source!A84)</f>
        <v>84</v>
      </c>
      <c r="B172">
        <v>39077113</v>
      </c>
      <c r="C172">
        <v>39077107</v>
      </c>
      <c r="D172">
        <v>36799065</v>
      </c>
      <c r="E172">
        <v>17</v>
      </c>
      <c r="F172">
        <v>1</v>
      </c>
      <c r="G172">
        <v>1</v>
      </c>
      <c r="H172">
        <v>3</v>
      </c>
      <c r="I172" t="s">
        <v>573</v>
      </c>
      <c r="J172" t="s">
        <v>3</v>
      </c>
      <c r="K172" t="s">
        <v>574</v>
      </c>
      <c r="L172">
        <v>1374</v>
      </c>
      <c r="N172">
        <v>1013</v>
      </c>
      <c r="O172" t="s">
        <v>575</v>
      </c>
      <c r="P172" t="s">
        <v>575</v>
      </c>
      <c r="Q172">
        <v>1</v>
      </c>
      <c r="X172">
        <v>3.1</v>
      </c>
      <c r="Y172">
        <v>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3.1</v>
      </c>
      <c r="AH172">
        <v>2</v>
      </c>
      <c r="AI172">
        <v>39077113</v>
      </c>
      <c r="AJ172">
        <v>179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ROW(Source!A86)</f>
        <v>86</v>
      </c>
      <c r="B173">
        <v>39077120</v>
      </c>
      <c r="C173">
        <v>39077114</v>
      </c>
      <c r="D173">
        <v>37082223</v>
      </c>
      <c r="E173">
        <v>1</v>
      </c>
      <c r="F173">
        <v>1</v>
      </c>
      <c r="G173">
        <v>1</v>
      </c>
      <c r="H173">
        <v>1</v>
      </c>
      <c r="I173" t="s">
        <v>584</v>
      </c>
      <c r="J173" t="s">
        <v>3</v>
      </c>
      <c r="K173" t="s">
        <v>585</v>
      </c>
      <c r="L173">
        <v>1191</v>
      </c>
      <c r="N173">
        <v>1013</v>
      </c>
      <c r="O173" t="s">
        <v>434</v>
      </c>
      <c r="P173" t="s">
        <v>434</v>
      </c>
      <c r="Q173">
        <v>1</v>
      </c>
      <c r="X173">
        <v>0.5</v>
      </c>
      <c r="Y173">
        <v>0</v>
      </c>
      <c r="Z173">
        <v>0</v>
      </c>
      <c r="AA173">
        <v>0</v>
      </c>
      <c r="AB173">
        <v>9.76</v>
      </c>
      <c r="AC173">
        <v>0</v>
      </c>
      <c r="AD173">
        <v>1</v>
      </c>
      <c r="AE173">
        <v>1</v>
      </c>
      <c r="AF173" t="s">
        <v>3</v>
      </c>
      <c r="AG173">
        <v>0.5</v>
      </c>
      <c r="AH173">
        <v>2</v>
      </c>
      <c r="AI173">
        <v>39077120</v>
      </c>
      <c r="AJ173">
        <v>180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ROW(Source!A86)</f>
        <v>86</v>
      </c>
      <c r="B174">
        <v>39077121</v>
      </c>
      <c r="C174">
        <v>39077114</v>
      </c>
      <c r="D174">
        <v>36804944</v>
      </c>
      <c r="E174">
        <v>1</v>
      </c>
      <c r="F174">
        <v>1</v>
      </c>
      <c r="G174">
        <v>1</v>
      </c>
      <c r="H174">
        <v>3</v>
      </c>
      <c r="I174" t="s">
        <v>581</v>
      </c>
      <c r="J174" t="s">
        <v>582</v>
      </c>
      <c r="K174" t="s">
        <v>583</v>
      </c>
      <c r="L174">
        <v>1348</v>
      </c>
      <c r="N174">
        <v>1009</v>
      </c>
      <c r="O174" t="s">
        <v>92</v>
      </c>
      <c r="P174" t="s">
        <v>92</v>
      </c>
      <c r="Q174">
        <v>1000</v>
      </c>
      <c r="X174">
        <v>1.0000000000000001E-5</v>
      </c>
      <c r="Y174">
        <v>12430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1.0000000000000001E-5</v>
      </c>
      <c r="AH174">
        <v>2</v>
      </c>
      <c r="AI174">
        <v>39077121</v>
      </c>
      <c r="AJ174">
        <v>181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ROW(Source!A86)</f>
        <v>86</v>
      </c>
      <c r="B175">
        <v>39077122</v>
      </c>
      <c r="C175">
        <v>39077114</v>
      </c>
      <c r="D175">
        <v>36806488</v>
      </c>
      <c r="E175">
        <v>1</v>
      </c>
      <c r="F175">
        <v>1</v>
      </c>
      <c r="G175">
        <v>1</v>
      </c>
      <c r="H175">
        <v>3</v>
      </c>
      <c r="I175" t="s">
        <v>586</v>
      </c>
      <c r="J175" t="s">
        <v>587</v>
      </c>
      <c r="K175" t="s">
        <v>588</v>
      </c>
      <c r="L175">
        <v>1348</v>
      </c>
      <c r="N175">
        <v>1009</v>
      </c>
      <c r="O175" t="s">
        <v>92</v>
      </c>
      <c r="P175" t="s">
        <v>92</v>
      </c>
      <c r="Q175">
        <v>1000</v>
      </c>
      <c r="X175">
        <v>5.0000000000000002E-5</v>
      </c>
      <c r="Y175">
        <v>729.98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5.0000000000000002E-5</v>
      </c>
      <c r="AH175">
        <v>2</v>
      </c>
      <c r="AI175">
        <v>39077122</v>
      </c>
      <c r="AJ175">
        <v>182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ROW(Source!A86)</f>
        <v>86</v>
      </c>
      <c r="B176">
        <v>39077123</v>
      </c>
      <c r="C176">
        <v>39077114</v>
      </c>
      <c r="D176">
        <v>36825637</v>
      </c>
      <c r="E176">
        <v>1</v>
      </c>
      <c r="F176">
        <v>1</v>
      </c>
      <c r="G176">
        <v>1</v>
      </c>
      <c r="H176">
        <v>3</v>
      </c>
      <c r="I176" t="s">
        <v>589</v>
      </c>
      <c r="J176" t="s">
        <v>590</v>
      </c>
      <c r="K176" t="s">
        <v>591</v>
      </c>
      <c r="L176">
        <v>1348</v>
      </c>
      <c r="N176">
        <v>1009</v>
      </c>
      <c r="O176" t="s">
        <v>92</v>
      </c>
      <c r="P176" t="s">
        <v>92</v>
      </c>
      <c r="Q176">
        <v>1000</v>
      </c>
      <c r="X176">
        <v>1.0000000000000001E-5</v>
      </c>
      <c r="Y176">
        <v>14690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1.0000000000000001E-5</v>
      </c>
      <c r="AH176">
        <v>2</v>
      </c>
      <c r="AI176">
        <v>39077123</v>
      </c>
      <c r="AJ176">
        <v>183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ROW(Source!A86)</f>
        <v>86</v>
      </c>
      <c r="B177">
        <v>39077124</v>
      </c>
      <c r="C177">
        <v>39077114</v>
      </c>
      <c r="D177">
        <v>36799065</v>
      </c>
      <c r="E177">
        <v>17</v>
      </c>
      <c r="F177">
        <v>1</v>
      </c>
      <c r="G177">
        <v>1</v>
      </c>
      <c r="H177">
        <v>3</v>
      </c>
      <c r="I177" t="s">
        <v>573</v>
      </c>
      <c r="J177" t="s">
        <v>3</v>
      </c>
      <c r="K177" t="s">
        <v>574</v>
      </c>
      <c r="L177">
        <v>1374</v>
      </c>
      <c r="N177">
        <v>1013</v>
      </c>
      <c r="O177" t="s">
        <v>575</v>
      </c>
      <c r="P177" t="s">
        <v>575</v>
      </c>
      <c r="Q177">
        <v>1</v>
      </c>
      <c r="X177">
        <v>0.1</v>
      </c>
      <c r="Y177">
        <v>1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0.1</v>
      </c>
      <c r="AH177">
        <v>2</v>
      </c>
      <c r="AI177">
        <v>39077124</v>
      </c>
      <c r="AJ177">
        <v>185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ROW(Source!A88)</f>
        <v>88</v>
      </c>
      <c r="B178">
        <v>39077126</v>
      </c>
      <c r="C178">
        <v>39077125</v>
      </c>
      <c r="D178">
        <v>37080781</v>
      </c>
      <c r="E178">
        <v>1</v>
      </c>
      <c r="F178">
        <v>1</v>
      </c>
      <c r="G178">
        <v>1</v>
      </c>
      <c r="H178">
        <v>1</v>
      </c>
      <c r="I178" t="s">
        <v>441</v>
      </c>
      <c r="J178" t="s">
        <v>3</v>
      </c>
      <c r="K178" t="s">
        <v>442</v>
      </c>
      <c r="L178">
        <v>1191</v>
      </c>
      <c r="N178">
        <v>1013</v>
      </c>
      <c r="O178" t="s">
        <v>434</v>
      </c>
      <c r="P178" t="s">
        <v>434</v>
      </c>
      <c r="Q178">
        <v>1</v>
      </c>
      <c r="X178">
        <v>35.130000000000003</v>
      </c>
      <c r="Y178">
        <v>0</v>
      </c>
      <c r="Z178">
        <v>0</v>
      </c>
      <c r="AA178">
        <v>0</v>
      </c>
      <c r="AB178">
        <v>9.92</v>
      </c>
      <c r="AC178">
        <v>0</v>
      </c>
      <c r="AD178">
        <v>1</v>
      </c>
      <c r="AE178">
        <v>1</v>
      </c>
      <c r="AF178" t="s">
        <v>3</v>
      </c>
      <c r="AG178">
        <v>35.130000000000003</v>
      </c>
      <c r="AH178">
        <v>2</v>
      </c>
      <c r="AI178">
        <v>39077126</v>
      </c>
      <c r="AJ178">
        <v>186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ROW(Source!A88)</f>
        <v>88</v>
      </c>
      <c r="B179">
        <v>39077127</v>
      </c>
      <c r="C179">
        <v>39077125</v>
      </c>
      <c r="D179">
        <v>37064876</v>
      </c>
      <c r="E179">
        <v>1</v>
      </c>
      <c r="F179">
        <v>1</v>
      </c>
      <c r="G179">
        <v>1</v>
      </c>
      <c r="H179">
        <v>1</v>
      </c>
      <c r="I179" t="s">
        <v>435</v>
      </c>
      <c r="J179" t="s">
        <v>3</v>
      </c>
      <c r="K179" t="s">
        <v>436</v>
      </c>
      <c r="L179">
        <v>1191</v>
      </c>
      <c r="N179">
        <v>1013</v>
      </c>
      <c r="O179" t="s">
        <v>434</v>
      </c>
      <c r="P179" t="s">
        <v>434</v>
      </c>
      <c r="Q179">
        <v>1</v>
      </c>
      <c r="X179">
        <v>0.05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2</v>
      </c>
      <c r="AF179" t="s">
        <v>3</v>
      </c>
      <c r="AG179">
        <v>0.05</v>
      </c>
      <c r="AH179">
        <v>2</v>
      </c>
      <c r="AI179">
        <v>39077127</v>
      </c>
      <c r="AJ179">
        <v>187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ROW(Source!A88)</f>
        <v>88</v>
      </c>
      <c r="B180">
        <v>39077128</v>
      </c>
      <c r="C180">
        <v>39077125</v>
      </c>
      <c r="D180">
        <v>36882159</v>
      </c>
      <c r="E180">
        <v>1</v>
      </c>
      <c r="F180">
        <v>1</v>
      </c>
      <c r="G180">
        <v>1</v>
      </c>
      <c r="H180">
        <v>2</v>
      </c>
      <c r="I180" t="s">
        <v>561</v>
      </c>
      <c r="J180" t="s">
        <v>562</v>
      </c>
      <c r="K180" t="s">
        <v>563</v>
      </c>
      <c r="L180">
        <v>1368</v>
      </c>
      <c r="N180">
        <v>1011</v>
      </c>
      <c r="O180" t="s">
        <v>440</v>
      </c>
      <c r="P180" t="s">
        <v>440</v>
      </c>
      <c r="Q180">
        <v>1</v>
      </c>
      <c r="X180">
        <v>0.03</v>
      </c>
      <c r="Y180">
        <v>0</v>
      </c>
      <c r="Z180">
        <v>111.99</v>
      </c>
      <c r="AA180">
        <v>13.5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0.03</v>
      </c>
      <c r="AH180">
        <v>2</v>
      </c>
      <c r="AI180">
        <v>39077128</v>
      </c>
      <c r="AJ180">
        <v>188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ROW(Source!A88)</f>
        <v>88</v>
      </c>
      <c r="B181">
        <v>39077129</v>
      </c>
      <c r="C181">
        <v>39077125</v>
      </c>
      <c r="D181">
        <v>36883554</v>
      </c>
      <c r="E181">
        <v>1</v>
      </c>
      <c r="F181">
        <v>1</v>
      </c>
      <c r="G181">
        <v>1</v>
      </c>
      <c r="H181">
        <v>2</v>
      </c>
      <c r="I181" t="s">
        <v>443</v>
      </c>
      <c r="J181" t="s">
        <v>444</v>
      </c>
      <c r="K181" t="s">
        <v>445</v>
      </c>
      <c r="L181">
        <v>1368</v>
      </c>
      <c r="N181">
        <v>1011</v>
      </c>
      <c r="O181" t="s">
        <v>440</v>
      </c>
      <c r="P181" t="s">
        <v>440</v>
      </c>
      <c r="Q181">
        <v>1</v>
      </c>
      <c r="X181">
        <v>0.02</v>
      </c>
      <c r="Y181">
        <v>0</v>
      </c>
      <c r="Z181">
        <v>65.709999999999994</v>
      </c>
      <c r="AA181">
        <v>11.6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0.02</v>
      </c>
      <c r="AH181">
        <v>2</v>
      </c>
      <c r="AI181">
        <v>39077129</v>
      </c>
      <c r="AJ181">
        <v>189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ROW(Source!A88)</f>
        <v>88</v>
      </c>
      <c r="B182">
        <v>39077130</v>
      </c>
      <c r="C182">
        <v>39077125</v>
      </c>
      <c r="D182">
        <v>36804580</v>
      </c>
      <c r="E182">
        <v>1</v>
      </c>
      <c r="F182">
        <v>1</v>
      </c>
      <c r="G182">
        <v>1</v>
      </c>
      <c r="H182">
        <v>3</v>
      </c>
      <c r="I182" t="s">
        <v>592</v>
      </c>
      <c r="J182" t="s">
        <v>593</v>
      </c>
      <c r="K182" t="s">
        <v>594</v>
      </c>
      <c r="L182">
        <v>1355</v>
      </c>
      <c r="N182">
        <v>1010</v>
      </c>
      <c r="O182" t="s">
        <v>105</v>
      </c>
      <c r="P182" t="s">
        <v>105</v>
      </c>
      <c r="Q182">
        <v>100</v>
      </c>
      <c r="X182">
        <v>1.02</v>
      </c>
      <c r="Y182">
        <v>86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1.02</v>
      </c>
      <c r="AH182">
        <v>2</v>
      </c>
      <c r="AI182">
        <v>39077130</v>
      </c>
      <c r="AJ182">
        <v>190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ROW(Source!A88)</f>
        <v>88</v>
      </c>
      <c r="B183">
        <v>39077131</v>
      </c>
      <c r="C183">
        <v>39077125</v>
      </c>
      <c r="D183">
        <v>36804940</v>
      </c>
      <c r="E183">
        <v>1</v>
      </c>
      <c r="F183">
        <v>1</v>
      </c>
      <c r="G183">
        <v>1</v>
      </c>
      <c r="H183">
        <v>3</v>
      </c>
      <c r="I183" t="s">
        <v>595</v>
      </c>
      <c r="J183" t="s">
        <v>596</v>
      </c>
      <c r="K183" t="s">
        <v>597</v>
      </c>
      <c r="L183">
        <v>1348</v>
      </c>
      <c r="N183">
        <v>1009</v>
      </c>
      <c r="O183" t="s">
        <v>92</v>
      </c>
      <c r="P183" t="s">
        <v>92</v>
      </c>
      <c r="Q183">
        <v>1000</v>
      </c>
      <c r="X183">
        <v>1.6000000000000001E-4</v>
      </c>
      <c r="Y183">
        <v>29800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1.6000000000000001E-4</v>
      </c>
      <c r="AH183">
        <v>2</v>
      </c>
      <c r="AI183">
        <v>39077131</v>
      </c>
      <c r="AJ183">
        <v>191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ROW(Source!A88)</f>
        <v>88</v>
      </c>
      <c r="B184">
        <v>39077132</v>
      </c>
      <c r="C184">
        <v>39077125</v>
      </c>
      <c r="D184">
        <v>36804944</v>
      </c>
      <c r="E184">
        <v>1</v>
      </c>
      <c r="F184">
        <v>1</v>
      </c>
      <c r="G184">
        <v>1</v>
      </c>
      <c r="H184">
        <v>3</v>
      </c>
      <c r="I184" t="s">
        <v>581</v>
      </c>
      <c r="J184" t="s">
        <v>582</v>
      </c>
      <c r="K184" t="s">
        <v>583</v>
      </c>
      <c r="L184">
        <v>1348</v>
      </c>
      <c r="N184">
        <v>1009</v>
      </c>
      <c r="O184" t="s">
        <v>92</v>
      </c>
      <c r="P184" t="s">
        <v>92</v>
      </c>
      <c r="Q184">
        <v>1000</v>
      </c>
      <c r="X184">
        <v>2.9999999999999997E-4</v>
      </c>
      <c r="Y184">
        <v>12430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2.9999999999999997E-4</v>
      </c>
      <c r="AH184">
        <v>2</v>
      </c>
      <c r="AI184">
        <v>39077132</v>
      </c>
      <c r="AJ184">
        <v>192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ROW(Source!A88)</f>
        <v>88</v>
      </c>
      <c r="B185">
        <v>39077133</v>
      </c>
      <c r="C185">
        <v>39077125</v>
      </c>
      <c r="D185">
        <v>36799065</v>
      </c>
      <c r="E185">
        <v>17</v>
      </c>
      <c r="F185">
        <v>1</v>
      </c>
      <c r="G185">
        <v>1</v>
      </c>
      <c r="H185">
        <v>3</v>
      </c>
      <c r="I185" t="s">
        <v>573</v>
      </c>
      <c r="J185" t="s">
        <v>3</v>
      </c>
      <c r="K185" t="s">
        <v>574</v>
      </c>
      <c r="L185">
        <v>1374</v>
      </c>
      <c r="N185">
        <v>1013</v>
      </c>
      <c r="O185" t="s">
        <v>575</v>
      </c>
      <c r="P185" t="s">
        <v>575</v>
      </c>
      <c r="Q185">
        <v>1</v>
      </c>
      <c r="X185">
        <v>6.97</v>
      </c>
      <c r="Y185">
        <v>1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6.97</v>
      </c>
      <c r="AH185">
        <v>2</v>
      </c>
      <c r="AI185">
        <v>39077133</v>
      </c>
      <c r="AJ185">
        <v>194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ROW(Source!A90)</f>
        <v>90</v>
      </c>
      <c r="B186">
        <v>39077135</v>
      </c>
      <c r="C186">
        <v>39077134</v>
      </c>
      <c r="D186">
        <v>37080781</v>
      </c>
      <c r="E186">
        <v>1</v>
      </c>
      <c r="F186">
        <v>1</v>
      </c>
      <c r="G186">
        <v>1</v>
      </c>
      <c r="H186">
        <v>1</v>
      </c>
      <c r="I186" t="s">
        <v>441</v>
      </c>
      <c r="J186" t="s">
        <v>3</v>
      </c>
      <c r="K186" t="s">
        <v>442</v>
      </c>
      <c r="L186">
        <v>1191</v>
      </c>
      <c r="N186">
        <v>1013</v>
      </c>
      <c r="O186" t="s">
        <v>434</v>
      </c>
      <c r="P186" t="s">
        <v>434</v>
      </c>
      <c r="Q186">
        <v>1</v>
      </c>
      <c r="X186">
        <v>34.56</v>
      </c>
      <c r="Y186">
        <v>0</v>
      </c>
      <c r="Z186">
        <v>0</v>
      </c>
      <c r="AA186">
        <v>0</v>
      </c>
      <c r="AB186">
        <v>9.92</v>
      </c>
      <c r="AC186">
        <v>0</v>
      </c>
      <c r="AD186">
        <v>1</v>
      </c>
      <c r="AE186">
        <v>1</v>
      </c>
      <c r="AF186" t="s">
        <v>3</v>
      </c>
      <c r="AG186">
        <v>34.56</v>
      </c>
      <c r="AH186">
        <v>2</v>
      </c>
      <c r="AI186">
        <v>39077135</v>
      </c>
      <c r="AJ186">
        <v>195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ROW(Source!A90)</f>
        <v>90</v>
      </c>
      <c r="B187">
        <v>39077136</v>
      </c>
      <c r="C187">
        <v>39077134</v>
      </c>
      <c r="D187">
        <v>37064876</v>
      </c>
      <c r="E187">
        <v>1</v>
      </c>
      <c r="F187">
        <v>1</v>
      </c>
      <c r="G187">
        <v>1</v>
      </c>
      <c r="H187">
        <v>1</v>
      </c>
      <c r="I187" t="s">
        <v>435</v>
      </c>
      <c r="J187" t="s">
        <v>3</v>
      </c>
      <c r="K187" t="s">
        <v>436</v>
      </c>
      <c r="L187">
        <v>1191</v>
      </c>
      <c r="N187">
        <v>1013</v>
      </c>
      <c r="O187" t="s">
        <v>434</v>
      </c>
      <c r="P187" t="s">
        <v>434</v>
      </c>
      <c r="Q187">
        <v>1</v>
      </c>
      <c r="X187">
        <v>0.05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2</v>
      </c>
      <c r="AF187" t="s">
        <v>3</v>
      </c>
      <c r="AG187">
        <v>0.05</v>
      </c>
      <c r="AH187">
        <v>2</v>
      </c>
      <c r="AI187">
        <v>39077136</v>
      </c>
      <c r="AJ187">
        <v>196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ROW(Source!A90)</f>
        <v>90</v>
      </c>
      <c r="B188">
        <v>39077137</v>
      </c>
      <c r="C188">
        <v>39077134</v>
      </c>
      <c r="D188">
        <v>36882159</v>
      </c>
      <c r="E188">
        <v>1</v>
      </c>
      <c r="F188">
        <v>1</v>
      </c>
      <c r="G188">
        <v>1</v>
      </c>
      <c r="H188">
        <v>2</v>
      </c>
      <c r="I188" t="s">
        <v>561</v>
      </c>
      <c r="J188" t="s">
        <v>562</v>
      </c>
      <c r="K188" t="s">
        <v>563</v>
      </c>
      <c r="L188">
        <v>1368</v>
      </c>
      <c r="N188">
        <v>1011</v>
      </c>
      <c r="O188" t="s">
        <v>440</v>
      </c>
      <c r="P188" t="s">
        <v>440</v>
      </c>
      <c r="Q188">
        <v>1</v>
      </c>
      <c r="X188">
        <v>0.03</v>
      </c>
      <c r="Y188">
        <v>0</v>
      </c>
      <c r="Z188">
        <v>111.99</v>
      </c>
      <c r="AA188">
        <v>13.5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0.03</v>
      </c>
      <c r="AH188">
        <v>2</v>
      </c>
      <c r="AI188">
        <v>39077137</v>
      </c>
      <c r="AJ188">
        <v>197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ROW(Source!A90)</f>
        <v>90</v>
      </c>
      <c r="B189">
        <v>39077138</v>
      </c>
      <c r="C189">
        <v>39077134</v>
      </c>
      <c r="D189">
        <v>36883554</v>
      </c>
      <c r="E189">
        <v>1</v>
      </c>
      <c r="F189">
        <v>1</v>
      </c>
      <c r="G189">
        <v>1</v>
      </c>
      <c r="H189">
        <v>2</v>
      </c>
      <c r="I189" t="s">
        <v>443</v>
      </c>
      <c r="J189" t="s">
        <v>444</v>
      </c>
      <c r="K189" t="s">
        <v>445</v>
      </c>
      <c r="L189">
        <v>1368</v>
      </c>
      <c r="N189">
        <v>1011</v>
      </c>
      <c r="O189" t="s">
        <v>440</v>
      </c>
      <c r="P189" t="s">
        <v>440</v>
      </c>
      <c r="Q189">
        <v>1</v>
      </c>
      <c r="X189">
        <v>0.02</v>
      </c>
      <c r="Y189">
        <v>0</v>
      </c>
      <c r="Z189">
        <v>65.709999999999994</v>
      </c>
      <c r="AA189">
        <v>11.6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0.02</v>
      </c>
      <c r="AH189">
        <v>2</v>
      </c>
      <c r="AI189">
        <v>39077138</v>
      </c>
      <c r="AJ189">
        <v>198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ROW(Source!A90)</f>
        <v>90</v>
      </c>
      <c r="B190">
        <v>39077139</v>
      </c>
      <c r="C190">
        <v>39077134</v>
      </c>
      <c r="D190">
        <v>36802094</v>
      </c>
      <c r="E190">
        <v>1</v>
      </c>
      <c r="F190">
        <v>1</v>
      </c>
      <c r="G190">
        <v>1</v>
      </c>
      <c r="H190">
        <v>3</v>
      </c>
      <c r="I190" t="s">
        <v>564</v>
      </c>
      <c r="J190" t="s">
        <v>565</v>
      </c>
      <c r="K190" t="s">
        <v>566</v>
      </c>
      <c r="L190">
        <v>1346</v>
      </c>
      <c r="N190">
        <v>1009</v>
      </c>
      <c r="O190" t="s">
        <v>97</v>
      </c>
      <c r="P190" t="s">
        <v>97</v>
      </c>
      <c r="Q190">
        <v>1</v>
      </c>
      <c r="X190">
        <v>0.11</v>
      </c>
      <c r="Y190">
        <v>30.4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0.11</v>
      </c>
      <c r="AH190">
        <v>2</v>
      </c>
      <c r="AI190">
        <v>39077139</v>
      </c>
      <c r="AJ190">
        <v>199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ROW(Source!A90)</f>
        <v>90</v>
      </c>
      <c r="B191">
        <v>39077140</v>
      </c>
      <c r="C191">
        <v>39077134</v>
      </c>
      <c r="D191">
        <v>36804580</v>
      </c>
      <c r="E191">
        <v>1</v>
      </c>
      <c r="F191">
        <v>1</v>
      </c>
      <c r="G191">
        <v>1</v>
      </c>
      <c r="H191">
        <v>3</v>
      </c>
      <c r="I191" t="s">
        <v>592</v>
      </c>
      <c r="J191" t="s">
        <v>593</v>
      </c>
      <c r="K191" t="s">
        <v>594</v>
      </c>
      <c r="L191">
        <v>1355</v>
      </c>
      <c r="N191">
        <v>1010</v>
      </c>
      <c r="O191" t="s">
        <v>105</v>
      </c>
      <c r="P191" t="s">
        <v>105</v>
      </c>
      <c r="Q191">
        <v>100</v>
      </c>
      <c r="X191">
        <v>1.02</v>
      </c>
      <c r="Y191">
        <v>86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1.02</v>
      </c>
      <c r="AH191">
        <v>2</v>
      </c>
      <c r="AI191">
        <v>39077140</v>
      </c>
      <c r="AJ191">
        <v>200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ROW(Source!A90)</f>
        <v>90</v>
      </c>
      <c r="B192">
        <v>39077141</v>
      </c>
      <c r="C192">
        <v>39077134</v>
      </c>
      <c r="D192">
        <v>36804940</v>
      </c>
      <c r="E192">
        <v>1</v>
      </c>
      <c r="F192">
        <v>1</v>
      </c>
      <c r="G192">
        <v>1</v>
      </c>
      <c r="H192">
        <v>3</v>
      </c>
      <c r="I192" t="s">
        <v>595</v>
      </c>
      <c r="J192" t="s">
        <v>596</v>
      </c>
      <c r="K192" t="s">
        <v>597</v>
      </c>
      <c r="L192">
        <v>1348</v>
      </c>
      <c r="N192">
        <v>1009</v>
      </c>
      <c r="O192" t="s">
        <v>92</v>
      </c>
      <c r="P192" t="s">
        <v>92</v>
      </c>
      <c r="Q192">
        <v>1000</v>
      </c>
      <c r="X192">
        <v>1.6000000000000001E-4</v>
      </c>
      <c r="Y192">
        <v>29800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1.6000000000000001E-4</v>
      </c>
      <c r="AH192">
        <v>2</v>
      </c>
      <c r="AI192">
        <v>39077141</v>
      </c>
      <c r="AJ192">
        <v>201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ROW(Source!A90)</f>
        <v>90</v>
      </c>
      <c r="B193">
        <v>39077142</v>
      </c>
      <c r="C193">
        <v>39077134</v>
      </c>
      <c r="D193">
        <v>36804944</v>
      </c>
      <c r="E193">
        <v>1</v>
      </c>
      <c r="F193">
        <v>1</v>
      </c>
      <c r="G193">
        <v>1</v>
      </c>
      <c r="H193">
        <v>3</v>
      </c>
      <c r="I193" t="s">
        <v>581</v>
      </c>
      <c r="J193" t="s">
        <v>582</v>
      </c>
      <c r="K193" t="s">
        <v>583</v>
      </c>
      <c r="L193">
        <v>1348</v>
      </c>
      <c r="N193">
        <v>1009</v>
      </c>
      <c r="O193" t="s">
        <v>92</v>
      </c>
      <c r="P193" t="s">
        <v>92</v>
      </c>
      <c r="Q193">
        <v>1000</v>
      </c>
      <c r="X193">
        <v>2.9999999999999997E-4</v>
      </c>
      <c r="Y193">
        <v>12430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2.9999999999999997E-4</v>
      </c>
      <c r="AH193">
        <v>2</v>
      </c>
      <c r="AI193">
        <v>39077142</v>
      </c>
      <c r="AJ193">
        <v>202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ROW(Source!A90)</f>
        <v>90</v>
      </c>
      <c r="B194">
        <v>39077143</v>
      </c>
      <c r="C194">
        <v>39077134</v>
      </c>
      <c r="D194">
        <v>36799065</v>
      </c>
      <c r="E194">
        <v>17</v>
      </c>
      <c r="F194">
        <v>1</v>
      </c>
      <c r="G194">
        <v>1</v>
      </c>
      <c r="H194">
        <v>3</v>
      </c>
      <c r="I194" t="s">
        <v>573</v>
      </c>
      <c r="J194" t="s">
        <v>3</v>
      </c>
      <c r="K194" t="s">
        <v>574</v>
      </c>
      <c r="L194">
        <v>1374</v>
      </c>
      <c r="N194">
        <v>1013</v>
      </c>
      <c r="O194" t="s">
        <v>575</v>
      </c>
      <c r="P194" t="s">
        <v>575</v>
      </c>
      <c r="Q194">
        <v>1</v>
      </c>
      <c r="X194">
        <v>6.86</v>
      </c>
      <c r="Y194">
        <v>1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6.86</v>
      </c>
      <c r="AH194">
        <v>2</v>
      </c>
      <c r="AI194">
        <v>39077143</v>
      </c>
      <c r="AJ194">
        <v>204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ROW(Source!A92)</f>
        <v>92</v>
      </c>
      <c r="B195">
        <v>39077145</v>
      </c>
      <c r="C195">
        <v>39077144</v>
      </c>
      <c r="D195">
        <v>37080781</v>
      </c>
      <c r="E195">
        <v>1</v>
      </c>
      <c r="F195">
        <v>1</v>
      </c>
      <c r="G195">
        <v>1</v>
      </c>
      <c r="H195">
        <v>1</v>
      </c>
      <c r="I195" t="s">
        <v>441</v>
      </c>
      <c r="J195" t="s">
        <v>3</v>
      </c>
      <c r="K195" t="s">
        <v>442</v>
      </c>
      <c r="L195">
        <v>1191</v>
      </c>
      <c r="N195">
        <v>1013</v>
      </c>
      <c r="O195" t="s">
        <v>434</v>
      </c>
      <c r="P195" t="s">
        <v>434</v>
      </c>
      <c r="Q195">
        <v>1</v>
      </c>
      <c r="X195">
        <v>78.08</v>
      </c>
      <c r="Y195">
        <v>0</v>
      </c>
      <c r="Z195">
        <v>0</v>
      </c>
      <c r="AA195">
        <v>0</v>
      </c>
      <c r="AB195">
        <v>9.92</v>
      </c>
      <c r="AC195">
        <v>0</v>
      </c>
      <c r="AD195">
        <v>1</v>
      </c>
      <c r="AE195">
        <v>1</v>
      </c>
      <c r="AF195" t="s">
        <v>3</v>
      </c>
      <c r="AG195">
        <v>78.08</v>
      </c>
      <c r="AH195">
        <v>2</v>
      </c>
      <c r="AI195">
        <v>39077145</v>
      </c>
      <c r="AJ195">
        <v>205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ROW(Source!A92)</f>
        <v>92</v>
      </c>
      <c r="B196">
        <v>39077146</v>
      </c>
      <c r="C196">
        <v>39077144</v>
      </c>
      <c r="D196">
        <v>37064876</v>
      </c>
      <c r="E196">
        <v>1</v>
      </c>
      <c r="F196">
        <v>1</v>
      </c>
      <c r="G196">
        <v>1</v>
      </c>
      <c r="H196">
        <v>1</v>
      </c>
      <c r="I196" t="s">
        <v>435</v>
      </c>
      <c r="J196" t="s">
        <v>3</v>
      </c>
      <c r="K196" t="s">
        <v>436</v>
      </c>
      <c r="L196">
        <v>1191</v>
      </c>
      <c r="N196">
        <v>1013</v>
      </c>
      <c r="O196" t="s">
        <v>434</v>
      </c>
      <c r="P196" t="s">
        <v>434</v>
      </c>
      <c r="Q196">
        <v>1</v>
      </c>
      <c r="X196">
        <v>2.16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3</v>
      </c>
      <c r="AG196">
        <v>2.16</v>
      </c>
      <c r="AH196">
        <v>2</v>
      </c>
      <c r="AI196">
        <v>39077146</v>
      </c>
      <c r="AJ196">
        <v>206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ROW(Source!A92)</f>
        <v>92</v>
      </c>
      <c r="B197">
        <v>39077147</v>
      </c>
      <c r="C197">
        <v>39077144</v>
      </c>
      <c r="D197">
        <v>36882159</v>
      </c>
      <c r="E197">
        <v>1</v>
      </c>
      <c r="F197">
        <v>1</v>
      </c>
      <c r="G197">
        <v>1</v>
      </c>
      <c r="H197">
        <v>2</v>
      </c>
      <c r="I197" t="s">
        <v>561</v>
      </c>
      <c r="J197" t="s">
        <v>562</v>
      </c>
      <c r="K197" t="s">
        <v>563</v>
      </c>
      <c r="L197">
        <v>1368</v>
      </c>
      <c r="N197">
        <v>1011</v>
      </c>
      <c r="O197" t="s">
        <v>440</v>
      </c>
      <c r="P197" t="s">
        <v>440</v>
      </c>
      <c r="Q197">
        <v>1</v>
      </c>
      <c r="X197">
        <v>1.08</v>
      </c>
      <c r="Y197">
        <v>0</v>
      </c>
      <c r="Z197">
        <v>111.99</v>
      </c>
      <c r="AA197">
        <v>13.5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1.08</v>
      </c>
      <c r="AH197">
        <v>2</v>
      </c>
      <c r="AI197">
        <v>39077147</v>
      </c>
      <c r="AJ197">
        <v>207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ROW(Source!A92)</f>
        <v>92</v>
      </c>
      <c r="B198">
        <v>39077148</v>
      </c>
      <c r="C198">
        <v>39077144</v>
      </c>
      <c r="D198">
        <v>36883554</v>
      </c>
      <c r="E198">
        <v>1</v>
      </c>
      <c r="F198">
        <v>1</v>
      </c>
      <c r="G198">
        <v>1</v>
      </c>
      <c r="H198">
        <v>2</v>
      </c>
      <c r="I198" t="s">
        <v>443</v>
      </c>
      <c r="J198" t="s">
        <v>444</v>
      </c>
      <c r="K198" t="s">
        <v>445</v>
      </c>
      <c r="L198">
        <v>1368</v>
      </c>
      <c r="N198">
        <v>1011</v>
      </c>
      <c r="O198" t="s">
        <v>440</v>
      </c>
      <c r="P198" t="s">
        <v>440</v>
      </c>
      <c r="Q198">
        <v>1</v>
      </c>
      <c r="X198">
        <v>1.08</v>
      </c>
      <c r="Y198">
        <v>0</v>
      </c>
      <c r="Z198">
        <v>65.709999999999994</v>
      </c>
      <c r="AA198">
        <v>11.6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1.08</v>
      </c>
      <c r="AH198">
        <v>2</v>
      </c>
      <c r="AI198">
        <v>39077148</v>
      </c>
      <c r="AJ198">
        <v>208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ROW(Source!A92)</f>
        <v>92</v>
      </c>
      <c r="B199">
        <v>39077149</v>
      </c>
      <c r="C199">
        <v>39077144</v>
      </c>
      <c r="D199">
        <v>36802094</v>
      </c>
      <c r="E199">
        <v>1</v>
      </c>
      <c r="F199">
        <v>1</v>
      </c>
      <c r="G199">
        <v>1</v>
      </c>
      <c r="H199">
        <v>3</v>
      </c>
      <c r="I199" t="s">
        <v>564</v>
      </c>
      <c r="J199" t="s">
        <v>565</v>
      </c>
      <c r="K199" t="s">
        <v>566</v>
      </c>
      <c r="L199">
        <v>1346</v>
      </c>
      <c r="N199">
        <v>1009</v>
      </c>
      <c r="O199" t="s">
        <v>97</v>
      </c>
      <c r="P199" t="s">
        <v>97</v>
      </c>
      <c r="Q199">
        <v>1</v>
      </c>
      <c r="X199">
        <v>0.31</v>
      </c>
      <c r="Y199">
        <v>30.4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0.31</v>
      </c>
      <c r="AH199">
        <v>2</v>
      </c>
      <c r="AI199">
        <v>39077149</v>
      </c>
      <c r="AJ199">
        <v>209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ROW(Source!A92)</f>
        <v>92</v>
      </c>
      <c r="B200">
        <v>39077150</v>
      </c>
      <c r="C200">
        <v>39077144</v>
      </c>
      <c r="D200">
        <v>36804455</v>
      </c>
      <c r="E200">
        <v>1</v>
      </c>
      <c r="F200">
        <v>1</v>
      </c>
      <c r="G200">
        <v>1</v>
      </c>
      <c r="H200">
        <v>3</v>
      </c>
      <c r="I200" t="s">
        <v>598</v>
      </c>
      <c r="J200" t="s">
        <v>599</v>
      </c>
      <c r="K200" t="s">
        <v>600</v>
      </c>
      <c r="L200">
        <v>1348</v>
      </c>
      <c r="N200">
        <v>1009</v>
      </c>
      <c r="O200" t="s">
        <v>92</v>
      </c>
      <c r="P200" t="s">
        <v>92</v>
      </c>
      <c r="Q200">
        <v>1000</v>
      </c>
      <c r="X200">
        <v>3.0599999999999998E-3</v>
      </c>
      <c r="Y200">
        <v>12430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3.0599999999999998E-3</v>
      </c>
      <c r="AH200">
        <v>2</v>
      </c>
      <c r="AI200">
        <v>39077150</v>
      </c>
      <c r="AJ200">
        <v>210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ROW(Source!A92)</f>
        <v>92</v>
      </c>
      <c r="B201">
        <v>39077151</v>
      </c>
      <c r="C201">
        <v>39077144</v>
      </c>
      <c r="D201">
        <v>36804580</v>
      </c>
      <c r="E201">
        <v>1</v>
      </c>
      <c r="F201">
        <v>1</v>
      </c>
      <c r="G201">
        <v>1</v>
      </c>
      <c r="H201">
        <v>3</v>
      </c>
      <c r="I201" t="s">
        <v>592</v>
      </c>
      <c r="J201" t="s">
        <v>593</v>
      </c>
      <c r="K201" t="s">
        <v>594</v>
      </c>
      <c r="L201">
        <v>1355</v>
      </c>
      <c r="N201">
        <v>1010</v>
      </c>
      <c r="O201" t="s">
        <v>105</v>
      </c>
      <c r="P201" t="s">
        <v>105</v>
      </c>
      <c r="Q201">
        <v>100</v>
      </c>
      <c r="X201">
        <v>4.08</v>
      </c>
      <c r="Y201">
        <v>86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4.08</v>
      </c>
      <c r="AH201">
        <v>2</v>
      </c>
      <c r="AI201">
        <v>39077151</v>
      </c>
      <c r="AJ201">
        <v>211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ROW(Source!A92)</f>
        <v>92</v>
      </c>
      <c r="B202">
        <v>39077152</v>
      </c>
      <c r="C202">
        <v>39077144</v>
      </c>
      <c r="D202">
        <v>36855778</v>
      </c>
      <c r="E202">
        <v>1</v>
      </c>
      <c r="F202">
        <v>1</v>
      </c>
      <c r="G202">
        <v>1</v>
      </c>
      <c r="H202">
        <v>3</v>
      </c>
      <c r="I202" t="s">
        <v>601</v>
      </c>
      <c r="J202" t="s">
        <v>602</v>
      </c>
      <c r="K202" t="s">
        <v>603</v>
      </c>
      <c r="L202">
        <v>1355</v>
      </c>
      <c r="N202">
        <v>1010</v>
      </c>
      <c r="O202" t="s">
        <v>105</v>
      </c>
      <c r="P202" t="s">
        <v>105</v>
      </c>
      <c r="Q202">
        <v>100</v>
      </c>
      <c r="X202">
        <v>1.02</v>
      </c>
      <c r="Y202">
        <v>100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1.02</v>
      </c>
      <c r="AH202">
        <v>2</v>
      </c>
      <c r="AI202">
        <v>39077152</v>
      </c>
      <c r="AJ202">
        <v>213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ROW(Source!A92)</f>
        <v>92</v>
      </c>
      <c r="B203">
        <v>39077153</v>
      </c>
      <c r="C203">
        <v>39077144</v>
      </c>
      <c r="D203">
        <v>36799065</v>
      </c>
      <c r="E203">
        <v>17</v>
      </c>
      <c r="F203">
        <v>1</v>
      </c>
      <c r="G203">
        <v>1</v>
      </c>
      <c r="H203">
        <v>3</v>
      </c>
      <c r="I203" t="s">
        <v>573</v>
      </c>
      <c r="J203" t="s">
        <v>3</v>
      </c>
      <c r="K203" t="s">
        <v>574</v>
      </c>
      <c r="L203">
        <v>1374</v>
      </c>
      <c r="N203">
        <v>1013</v>
      </c>
      <c r="O203" t="s">
        <v>575</v>
      </c>
      <c r="P203" t="s">
        <v>575</v>
      </c>
      <c r="Q203">
        <v>1</v>
      </c>
      <c r="X203">
        <v>15.49</v>
      </c>
      <c r="Y203">
        <v>1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15.49</v>
      </c>
      <c r="AH203">
        <v>2</v>
      </c>
      <c r="AI203">
        <v>39077153</v>
      </c>
      <c r="AJ203">
        <v>214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ROW(Source!A94)</f>
        <v>94</v>
      </c>
      <c r="B204">
        <v>39077155</v>
      </c>
      <c r="C204">
        <v>39077154</v>
      </c>
      <c r="D204">
        <v>37065248</v>
      </c>
      <c r="E204">
        <v>1</v>
      </c>
      <c r="F204">
        <v>1</v>
      </c>
      <c r="G204">
        <v>1</v>
      </c>
      <c r="H204">
        <v>1</v>
      </c>
      <c r="I204" t="s">
        <v>604</v>
      </c>
      <c r="J204" t="s">
        <v>3</v>
      </c>
      <c r="K204" t="s">
        <v>605</v>
      </c>
      <c r="L204">
        <v>1191</v>
      </c>
      <c r="N204">
        <v>1013</v>
      </c>
      <c r="O204" t="s">
        <v>434</v>
      </c>
      <c r="P204" t="s">
        <v>434</v>
      </c>
      <c r="Q204">
        <v>1</v>
      </c>
      <c r="X204">
        <v>78.66</v>
      </c>
      <c r="Y204">
        <v>0</v>
      </c>
      <c r="Z204">
        <v>0</v>
      </c>
      <c r="AA204">
        <v>0</v>
      </c>
      <c r="AB204">
        <v>8.5299999999999994</v>
      </c>
      <c r="AC204">
        <v>0</v>
      </c>
      <c r="AD204">
        <v>1</v>
      </c>
      <c r="AE204">
        <v>1</v>
      </c>
      <c r="AF204" t="s">
        <v>3</v>
      </c>
      <c r="AG204">
        <v>78.66</v>
      </c>
      <c r="AH204">
        <v>2</v>
      </c>
      <c r="AI204">
        <v>39077155</v>
      </c>
      <c r="AJ204">
        <v>215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ROW(Source!A94)</f>
        <v>94</v>
      </c>
      <c r="B205">
        <v>39077156</v>
      </c>
      <c r="C205">
        <v>39077154</v>
      </c>
      <c r="D205">
        <v>37064876</v>
      </c>
      <c r="E205">
        <v>1</v>
      </c>
      <c r="F205">
        <v>1</v>
      </c>
      <c r="G205">
        <v>1</v>
      </c>
      <c r="H205">
        <v>1</v>
      </c>
      <c r="I205" t="s">
        <v>435</v>
      </c>
      <c r="J205" t="s">
        <v>3</v>
      </c>
      <c r="K205" t="s">
        <v>436</v>
      </c>
      <c r="L205">
        <v>1191</v>
      </c>
      <c r="N205">
        <v>1013</v>
      </c>
      <c r="O205" t="s">
        <v>434</v>
      </c>
      <c r="P205" t="s">
        <v>434</v>
      </c>
      <c r="Q205">
        <v>1</v>
      </c>
      <c r="X205">
        <v>0.05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2</v>
      </c>
      <c r="AF205" t="s">
        <v>3</v>
      </c>
      <c r="AG205">
        <v>0.05</v>
      </c>
      <c r="AH205">
        <v>2</v>
      </c>
      <c r="AI205">
        <v>39077156</v>
      </c>
      <c r="AJ205">
        <v>216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ROW(Source!A94)</f>
        <v>94</v>
      </c>
      <c r="B206">
        <v>39077157</v>
      </c>
      <c r="C206">
        <v>39077154</v>
      </c>
      <c r="D206">
        <v>36882452</v>
      </c>
      <c r="E206">
        <v>1</v>
      </c>
      <c r="F206">
        <v>1</v>
      </c>
      <c r="G206">
        <v>1</v>
      </c>
      <c r="H206">
        <v>2</v>
      </c>
      <c r="I206" t="s">
        <v>437</v>
      </c>
      <c r="J206" t="s">
        <v>438</v>
      </c>
      <c r="K206" t="s">
        <v>439</v>
      </c>
      <c r="L206">
        <v>1368</v>
      </c>
      <c r="N206">
        <v>1011</v>
      </c>
      <c r="O206" t="s">
        <v>440</v>
      </c>
      <c r="P206" t="s">
        <v>440</v>
      </c>
      <c r="Q206">
        <v>1</v>
      </c>
      <c r="X206">
        <v>0.05</v>
      </c>
      <c r="Y206">
        <v>0</v>
      </c>
      <c r="Z206">
        <v>31.26</v>
      </c>
      <c r="AA206">
        <v>13.5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0.05</v>
      </c>
      <c r="AH206">
        <v>2</v>
      </c>
      <c r="AI206">
        <v>39077157</v>
      </c>
      <c r="AJ206">
        <v>217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ROW(Source!A94)</f>
        <v>94</v>
      </c>
      <c r="B207">
        <v>39077158</v>
      </c>
      <c r="C207">
        <v>39077154</v>
      </c>
      <c r="D207">
        <v>36804549</v>
      </c>
      <c r="E207">
        <v>1</v>
      </c>
      <c r="F207">
        <v>1</v>
      </c>
      <c r="G207">
        <v>1</v>
      </c>
      <c r="H207">
        <v>3</v>
      </c>
      <c r="I207" t="s">
        <v>606</v>
      </c>
      <c r="J207" t="s">
        <v>607</v>
      </c>
      <c r="K207" t="s">
        <v>608</v>
      </c>
      <c r="L207">
        <v>1348</v>
      </c>
      <c r="N207">
        <v>1009</v>
      </c>
      <c r="O207" t="s">
        <v>92</v>
      </c>
      <c r="P207" t="s">
        <v>92</v>
      </c>
      <c r="Q207">
        <v>1000</v>
      </c>
      <c r="X207">
        <v>5.0000000000000001E-4</v>
      </c>
      <c r="Y207">
        <v>8475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5.0000000000000001E-4</v>
      </c>
      <c r="AH207">
        <v>2</v>
      </c>
      <c r="AI207">
        <v>39077158</v>
      </c>
      <c r="AJ207">
        <v>218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ROW(Source!A94)</f>
        <v>94</v>
      </c>
      <c r="B208">
        <v>39077159</v>
      </c>
      <c r="C208">
        <v>39077154</v>
      </c>
      <c r="D208">
        <v>36796210</v>
      </c>
      <c r="E208">
        <v>17</v>
      </c>
      <c r="F208">
        <v>1</v>
      </c>
      <c r="G208">
        <v>1</v>
      </c>
      <c r="H208">
        <v>3</v>
      </c>
      <c r="I208" t="s">
        <v>75</v>
      </c>
      <c r="J208" t="s">
        <v>3</v>
      </c>
      <c r="K208" t="s">
        <v>628</v>
      </c>
      <c r="L208">
        <v>1339</v>
      </c>
      <c r="N208">
        <v>1007</v>
      </c>
      <c r="O208" t="s">
        <v>35</v>
      </c>
      <c r="P208" t="s">
        <v>35</v>
      </c>
      <c r="Q208">
        <v>1</v>
      </c>
      <c r="X208">
        <v>0.2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 t="s">
        <v>3</v>
      </c>
      <c r="AG208">
        <v>0.2</v>
      </c>
      <c r="AH208">
        <v>3</v>
      </c>
      <c r="AI208">
        <v>-1</v>
      </c>
      <c r="AJ208" t="s">
        <v>3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ROW(Source!A94)</f>
        <v>94</v>
      </c>
      <c r="B209">
        <v>39077160</v>
      </c>
      <c r="C209">
        <v>39077154</v>
      </c>
      <c r="D209">
        <v>36830504</v>
      </c>
      <c r="E209">
        <v>1</v>
      </c>
      <c r="F209">
        <v>1</v>
      </c>
      <c r="G209">
        <v>1</v>
      </c>
      <c r="H209">
        <v>3</v>
      </c>
      <c r="I209" t="s">
        <v>609</v>
      </c>
      <c r="J209" t="s">
        <v>610</v>
      </c>
      <c r="K209" t="s">
        <v>611</v>
      </c>
      <c r="L209">
        <v>1339</v>
      </c>
      <c r="N209">
        <v>1007</v>
      </c>
      <c r="O209" t="s">
        <v>35</v>
      </c>
      <c r="P209" t="s">
        <v>35</v>
      </c>
      <c r="Q209">
        <v>1</v>
      </c>
      <c r="X209">
        <v>0.2</v>
      </c>
      <c r="Y209">
        <v>1430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0.2</v>
      </c>
      <c r="AH209">
        <v>2</v>
      </c>
      <c r="AI209">
        <v>39077160</v>
      </c>
      <c r="AJ209">
        <v>219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Марина Ю. Панина</cp:lastModifiedBy>
  <cp:lastPrinted>2018-07-04T12:53:56Z</cp:lastPrinted>
  <dcterms:created xsi:type="dcterms:W3CDTF">2018-05-17T11:40:34Z</dcterms:created>
  <dcterms:modified xsi:type="dcterms:W3CDTF">2018-07-13T12:11:38Z</dcterms:modified>
</cp:coreProperties>
</file>